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en Pataky" reservationPassword="81DD"/>
  <workbookPr defaultThemeVersion="124226"/>
  <bookViews>
    <workbookView xWindow="120" yWindow="105" windowWidth="17235" windowHeight="8505"/>
  </bookViews>
  <sheets>
    <sheet name="FDCSum" sheetId="4" r:id="rId1"/>
    <sheet name="FDC01" sheetId="5" r:id="rId2"/>
    <sheet name="FDC02" sheetId="6" r:id="rId3"/>
    <sheet name="FDC03" sheetId="7" r:id="rId4"/>
    <sheet name="FDC04" sheetId="8" r:id="rId5"/>
    <sheet name="FDC05" sheetId="9" r:id="rId6"/>
    <sheet name="FDC06" sheetId="10" r:id="rId7"/>
    <sheet name="FDC07" sheetId="11" r:id="rId8"/>
    <sheet name="FDC08" sheetId="12" r:id="rId9"/>
    <sheet name="FDC09" sheetId="13" r:id="rId10"/>
    <sheet name="FDC10" sheetId="14" r:id="rId11"/>
    <sheet name="FDC11" sheetId="15" r:id="rId12"/>
    <sheet name="FDC12" sheetId="16" r:id="rId13"/>
    <sheet name="FDC13" sheetId="17" r:id="rId14"/>
    <sheet name="FDC14" sheetId="18" r:id="rId15"/>
    <sheet name="FDC15" sheetId="19" r:id="rId16"/>
    <sheet name="FDC16" sheetId="20" r:id="rId17"/>
    <sheet name="FDC17" sheetId="21" r:id="rId18"/>
    <sheet name="FDC18" sheetId="22" r:id="rId19"/>
    <sheet name="FDC19" sheetId="23" r:id="rId20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xlnm.Print_Area" localSheetId="1">'FDC01'!$A$1:$P$197</definedName>
    <definedName name="_xlnm.Print_Area" localSheetId="2">'FDC02'!$A$1:$P$94</definedName>
    <definedName name="_xlnm.Print_Area" localSheetId="3">'FDC03'!$A$1:$P$94</definedName>
    <definedName name="_xlnm.Print_Area" localSheetId="4">'FDC04'!$A$1:$P$94</definedName>
    <definedName name="_xlnm.Print_Area" localSheetId="5">'FDC05'!$A$1:$P$94</definedName>
    <definedName name="_xlnm.Print_Area" localSheetId="6">'FDC06'!$A$1:$P$94</definedName>
    <definedName name="_xlnm.Print_Area" localSheetId="7">'FDC07'!$A$1:$P$94</definedName>
    <definedName name="_xlnm.Print_Area" localSheetId="8">'FDC08'!$A$1:$P$83</definedName>
    <definedName name="_xlnm.Print_Area" localSheetId="9">'FDC09'!$A$1:$P$193</definedName>
    <definedName name="_xlnm.Print_Area" localSheetId="10">'FDC10'!$A$1:$P$94</definedName>
    <definedName name="_xlnm.Print_Area" localSheetId="11">'FDC11'!$A$1:$P$94</definedName>
    <definedName name="_xlnm.Print_Area" localSheetId="12">'FDC12'!$A$1:$P$96</definedName>
    <definedName name="_xlnm.Print_Area" localSheetId="13">'FDC13'!$A$1:$P$198</definedName>
    <definedName name="_xlnm.Print_Area" localSheetId="14">'FDC14'!$A$1:$P$94</definedName>
    <definedName name="_xlnm.Print_Area" localSheetId="15">'FDC15'!$A$1:$P$198</definedName>
    <definedName name="_xlnm.Print_Area" localSheetId="16">'FDC16'!$A$1:$P$94</definedName>
    <definedName name="_xlnm.Print_Area" localSheetId="17">'FDC17'!$A$1:$Q$94</definedName>
    <definedName name="_xlnm.Print_Area" localSheetId="18">'FDC18'!$A$1:$P$193</definedName>
    <definedName name="_xlnm.Print_Area" localSheetId="19">'FDC19'!$A$1:$Q$94</definedName>
    <definedName name="Print_Area_MI" localSheetId="2">'FDC02'!$A$1:$P$94</definedName>
    <definedName name="Print_Area_MI" localSheetId="3">'FDC03'!$A$1:$P$94</definedName>
    <definedName name="Print_Area_MI" localSheetId="4">'FDC04'!$A$1:$P$94</definedName>
    <definedName name="Print_Area_MI" localSheetId="5">'FDC05'!$A$1:$P$94</definedName>
    <definedName name="Print_Area_MI" localSheetId="6">'FDC06'!$A$1:$P$94</definedName>
    <definedName name="Print_Area_MI" localSheetId="7">'FDC07'!$A$1:$P$94</definedName>
    <definedName name="Print_Area_MI" localSheetId="8">'FDC08'!$A$1:$Q$83</definedName>
    <definedName name="Print_Area_MI" localSheetId="9">'FDC09'!$A$1:$Q$193</definedName>
    <definedName name="Print_Area_MI" localSheetId="10">'FDC10'!$A$1:$Q$94</definedName>
    <definedName name="Print_Area_MI" localSheetId="11">'FDC11'!$A$1:$Q$94</definedName>
    <definedName name="Print_Area_MI" localSheetId="12">'FDC12'!$A$1:$Q$96</definedName>
    <definedName name="Print_Area_MI" localSheetId="13">'FDC13'!$A$1:$Q$198</definedName>
    <definedName name="Print_Area_MI" localSheetId="14">'FDC14'!$A$1:$Q$94</definedName>
    <definedName name="Print_Area_MI" localSheetId="15">'FDC15'!$A$1:$Q$198</definedName>
    <definedName name="Print_Area_MI" localSheetId="16">'FDC16'!$A$1:$Q$94</definedName>
    <definedName name="Print_Area_MI" localSheetId="17">'FDC17'!$A$1:$Q$94</definedName>
    <definedName name="Print_Area_MI" localSheetId="18">'FDC18'!$A$1:$Q$193</definedName>
    <definedName name="Print_Area_MI" localSheetId="19">'FDC19'!$A$1:$Q$94</definedName>
    <definedName name="Print_Area_MI">'FDC01'!$A$1:$P$197</definedName>
    <definedName name="_xlnm.Print_Titles" localSheetId="2">'FDC02'!#REF!</definedName>
    <definedName name="_xlnm.Print_Titles" localSheetId="3">'FDC03'!#REF!</definedName>
    <definedName name="_xlnm.Print_Titles" localSheetId="5">'FDC05'!#REF!</definedName>
    <definedName name="_xlnm.Print_Titles" localSheetId="6">'FDC06'!#REF!</definedName>
    <definedName name="_xlnm.Print_Titles" localSheetId="7">'FDC07'!#REF!</definedName>
    <definedName name="_xlnm.Print_Titles" localSheetId="8">'FDC08'!#REF!</definedName>
    <definedName name="_xlnm.Print_Titles" localSheetId="10">'FDC10'!#REF!</definedName>
    <definedName name="_xlnm.Print_Titles" localSheetId="11">'FDC11'!#REF!</definedName>
    <definedName name="_xlnm.Print_Titles" localSheetId="12">'FDC12'!#REF!</definedName>
    <definedName name="_xlnm.Print_Titles" localSheetId="14">'FDC14'!#REF!</definedName>
    <definedName name="_xlnm.Print_Titles" localSheetId="16">'FDC16'!#REF!</definedName>
    <definedName name="Print_Titles_MI" localSheetId="1">'FDC01'!#REF!</definedName>
    <definedName name="Print_Titles_MI" localSheetId="2">'FDC02'!#REF!</definedName>
    <definedName name="Print_Titles_MI" localSheetId="3">'FDC03'!#REF!</definedName>
    <definedName name="Print_Titles_MI" localSheetId="4">'FDC04'!#REF!</definedName>
    <definedName name="Print_Titles_MI" localSheetId="5">'FDC05'!#REF!</definedName>
    <definedName name="Print_Titles_MI" localSheetId="6">'FDC06'!#REF!</definedName>
    <definedName name="Print_Titles_MI" localSheetId="7">'FDC07'!#REF!</definedName>
    <definedName name="Print_Titles_MI" localSheetId="8">'FDC08'!#REF!</definedName>
    <definedName name="Print_Titles_MI" localSheetId="9">'FDC09'!#REF!</definedName>
    <definedName name="Print_Titles_MI" localSheetId="10">'FDC10'!#REF!</definedName>
    <definedName name="Print_Titles_MI" localSheetId="11">'FDC11'!#REF!</definedName>
    <definedName name="Print_Titles_MI" localSheetId="12">'FDC12'!#REF!</definedName>
    <definedName name="Print_Titles_MI" localSheetId="13">'FDC13'!#REF!</definedName>
    <definedName name="Print_Titles_MI" localSheetId="14">'FDC14'!#REF!</definedName>
    <definedName name="Print_Titles_MI" localSheetId="15">'FDC15'!#REF!</definedName>
    <definedName name="Print_Titles_MI" localSheetId="16">'FDC16'!#REF!</definedName>
    <definedName name="Print_Titles_MI" localSheetId="17">'FDC17'!#REF!</definedName>
    <definedName name="Print_Titles_MI" localSheetId="18">'FDC18'!#REF!</definedName>
    <definedName name="Print_Titles_MI" localSheetId="19">'FDC19'!#REF!</definedName>
  </definedNames>
  <calcPr calcId="145621"/>
</workbook>
</file>

<file path=xl/calcChain.xml><?xml version="1.0" encoding="utf-8"?>
<calcChain xmlns="http://schemas.openxmlformats.org/spreadsheetml/2006/main">
  <c r="A121" i="13" l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84" i="13"/>
  <c r="A83" i="13"/>
  <c r="A46" i="12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30" i="12"/>
  <c r="A31" i="12" s="1"/>
  <c r="A32" i="12" s="1"/>
  <c r="A33" i="12" s="1"/>
  <c r="P10" i="23" l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18" i="4"/>
  <c r="D18" i="4"/>
  <c r="G17" i="4"/>
  <c r="D17" i="4"/>
  <c r="C29" i="4"/>
  <c r="C28" i="4"/>
  <c r="C27" i="4"/>
  <c r="C26" i="4"/>
  <c r="C25" i="4"/>
  <c r="C24" i="4"/>
  <c r="C23" i="4"/>
  <c r="C22" i="4"/>
  <c r="C21" i="4"/>
  <c r="C18" i="4"/>
  <c r="C17" i="4"/>
  <c r="G16" i="4"/>
  <c r="D16" i="4"/>
  <c r="C16" i="4"/>
  <c r="G15" i="4"/>
  <c r="D15" i="4"/>
  <c r="C15" i="4"/>
  <c r="G14" i="4"/>
  <c r="D14" i="4"/>
  <c r="C14" i="4"/>
  <c r="G13" i="4"/>
  <c r="D13" i="4"/>
  <c r="C13" i="4"/>
  <c r="F30" i="4"/>
  <c r="F29" i="4"/>
  <c r="F28" i="4"/>
  <c r="F27" i="4"/>
  <c r="F26" i="4"/>
  <c r="F25" i="4"/>
  <c r="F24" i="4"/>
  <c r="F23" i="4"/>
  <c r="F22" i="4"/>
  <c r="F21" i="4"/>
  <c r="F18" i="4"/>
  <c r="F17" i="4"/>
  <c r="F16" i="4"/>
  <c r="F15" i="4"/>
  <c r="F14" i="4"/>
  <c r="F13" i="4"/>
  <c r="G12" i="4"/>
  <c r="F12" i="4"/>
  <c r="D12" i="4"/>
  <c r="C12" i="4"/>
  <c r="P93" i="23"/>
  <c r="G30" i="4"/>
  <c r="P92" i="23"/>
  <c r="E30" i="4"/>
  <c r="P91" i="23"/>
  <c r="D30" i="4"/>
  <c r="P90" i="23"/>
  <c r="C30" i="4"/>
  <c r="H14" i="23"/>
  <c r="H13" i="23"/>
  <c r="H12" i="23"/>
  <c r="H11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H10" i="23"/>
  <c r="P192" i="22"/>
  <c r="P191" i="22"/>
  <c r="E29" i="4"/>
  <c r="P190" i="22"/>
  <c r="P189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H121" i="22"/>
  <c r="H119" i="22"/>
  <c r="H118" i="22"/>
  <c r="H117" i="22"/>
  <c r="H116" i="22"/>
  <c r="A116" i="22"/>
  <c r="A117" i="22"/>
  <c r="A118" i="22"/>
  <c r="A119" i="22"/>
  <c r="H115" i="22"/>
  <c r="H113" i="22"/>
  <c r="H111" i="22"/>
  <c r="A111" i="22"/>
  <c r="H110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H33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H16" i="22"/>
  <c r="H14" i="22"/>
  <c r="H13" i="22"/>
  <c r="H12" i="22"/>
  <c r="H11" i="22"/>
  <c r="A11" i="22"/>
  <c r="A12" i="22"/>
  <c r="A13" i="22"/>
  <c r="H10" i="22"/>
  <c r="P93" i="21"/>
  <c r="P92" i="21"/>
  <c r="E28" i="4"/>
  <c r="P91" i="21"/>
  <c r="P90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P93" i="20"/>
  <c r="P92" i="20"/>
  <c r="E27" i="4"/>
  <c r="P91" i="20"/>
  <c r="P9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40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11" i="20"/>
  <c r="P197" i="19"/>
  <c r="P196" i="19"/>
  <c r="E26" i="4"/>
  <c r="P195" i="19"/>
  <c r="P194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32" i="19"/>
  <c r="A33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P93" i="18"/>
  <c r="P92" i="18"/>
  <c r="E25" i="4"/>
  <c r="P91" i="18"/>
  <c r="P90" i="18"/>
  <c r="A57" i="18"/>
  <c r="A58" i="18"/>
  <c r="A59" i="18"/>
  <c r="A60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42" i="18"/>
  <c r="A39" i="18"/>
  <c r="A38" i="18"/>
  <c r="A27" i="18"/>
  <c r="A28" i="18"/>
  <c r="A29" i="18"/>
  <c r="A30" i="18"/>
  <c r="A31" i="18"/>
  <c r="A32" i="18"/>
  <c r="A33" i="18"/>
  <c r="A34" i="18"/>
  <c r="A35" i="18"/>
  <c r="A26" i="18"/>
  <c r="A23" i="18"/>
  <c r="A19" i="18"/>
  <c r="A20" i="18"/>
  <c r="A18" i="18"/>
  <c r="A13" i="18"/>
  <c r="A14" i="18"/>
  <c r="A15" i="18"/>
  <c r="P197" i="17"/>
  <c r="P196" i="17"/>
  <c r="E24" i="4"/>
  <c r="I196" i="17"/>
  <c r="P195" i="17"/>
  <c r="P194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53" i="17"/>
  <c r="A54" i="17"/>
  <c r="A55" i="17"/>
  <c r="A56" i="17"/>
  <c r="A52" i="17"/>
  <c r="A47" i="17"/>
  <c r="A48" i="17"/>
  <c r="A49" i="17"/>
  <c r="A46" i="17"/>
  <c r="A43" i="17"/>
  <c r="A42" i="17"/>
  <c r="A33" i="17"/>
  <c r="A34" i="17"/>
  <c r="A35" i="17"/>
  <c r="A36" i="17"/>
  <c r="A37" i="17"/>
  <c r="A32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16" i="17"/>
  <c r="A11" i="17"/>
  <c r="A12" i="17"/>
  <c r="A13" i="17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50" i="16"/>
  <c r="A51" i="16"/>
  <c r="A52" i="16"/>
  <c r="A53" i="16"/>
  <c r="A54" i="16"/>
  <c r="A55" i="16"/>
  <c r="A56" i="16"/>
  <c r="A57" i="16"/>
  <c r="A63" i="16"/>
  <c r="A64" i="16"/>
  <c r="A65" i="16"/>
  <c r="A66" i="16"/>
  <c r="A67" i="16"/>
  <c r="A68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5" i="16"/>
  <c r="A86" i="16"/>
  <c r="P92" i="16"/>
  <c r="P93" i="16"/>
  <c r="P94" i="16"/>
  <c r="E23" i="4"/>
  <c r="P95" i="16"/>
  <c r="P93" i="15"/>
  <c r="P92" i="15"/>
  <c r="E22" i="4"/>
  <c r="P91" i="15"/>
  <c r="P90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44" i="15"/>
  <c r="A41" i="15"/>
  <c r="A40" i="15"/>
  <c r="A37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P93" i="14"/>
  <c r="P92" i="14"/>
  <c r="E21" i="4"/>
  <c r="P91" i="14"/>
  <c r="P90" i="14"/>
  <c r="A75" i="14"/>
  <c r="A76" i="14"/>
  <c r="A77" i="14"/>
  <c r="A78" i="14"/>
  <c r="A79" i="14"/>
  <c r="A80" i="14"/>
  <c r="A81" i="14"/>
  <c r="A74" i="14"/>
  <c r="A69" i="14"/>
  <c r="A70" i="14"/>
  <c r="A71" i="14"/>
  <c r="A66" i="14"/>
  <c r="A58" i="14"/>
  <c r="A59" i="14"/>
  <c r="A60" i="14"/>
  <c r="A61" i="14"/>
  <c r="A62" i="14"/>
  <c r="A57" i="14"/>
  <c r="A44" i="14"/>
  <c r="A45" i="14"/>
  <c r="A46" i="14"/>
  <c r="A47" i="14"/>
  <c r="A48" i="14"/>
  <c r="A49" i="14"/>
  <c r="A50" i="14"/>
  <c r="A51" i="14"/>
  <c r="A52" i="14"/>
  <c r="A34" i="14"/>
  <c r="A35" i="14"/>
  <c r="A36" i="14"/>
  <c r="A37" i="14"/>
  <c r="A38" i="14"/>
  <c r="A39" i="14"/>
  <c r="A40" i="14"/>
  <c r="A41" i="14"/>
  <c r="A33" i="14"/>
  <c r="A27" i="14"/>
  <c r="A19" i="14"/>
  <c r="A20" i="14"/>
  <c r="A21" i="14"/>
  <c r="A22" i="14"/>
  <c r="A23" i="14"/>
  <c r="A24" i="14"/>
  <c r="A12" i="14"/>
  <c r="A13" i="14"/>
  <c r="A11" i="14"/>
  <c r="P192" i="13"/>
  <c r="G20" i="4" s="1"/>
  <c r="P191" i="13"/>
  <c r="E20" i="4" s="1"/>
  <c r="P190" i="13"/>
  <c r="D20" i="4" s="1"/>
  <c r="P189" i="13"/>
  <c r="C20" i="4" s="1"/>
  <c r="A115" i="13"/>
  <c r="A116" i="13" s="1"/>
  <c r="A111" i="13"/>
  <c r="A112" i="13" s="1"/>
  <c r="D26" i="13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A20" i="13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11" i="13"/>
  <c r="A12" i="13" s="1"/>
  <c r="A13" i="13" s="1"/>
  <c r="A14" i="13" s="1"/>
  <c r="A15" i="13" s="1"/>
  <c r="A16" i="13" s="1"/>
  <c r="A17" i="13" s="1"/>
  <c r="P82" i="12"/>
  <c r="G19" i="4" s="1"/>
  <c r="P81" i="12"/>
  <c r="E19" i="4" s="1"/>
  <c r="P80" i="12"/>
  <c r="D19" i="4" s="1"/>
  <c r="P79" i="12"/>
  <c r="C19" i="4" s="1"/>
  <c r="A35" i="12"/>
  <c r="A36" i="12" s="1"/>
  <c r="A37" i="12" s="1"/>
  <c r="A38" i="12" s="1"/>
  <c r="A39" i="12" s="1"/>
  <c r="A40" i="12" s="1"/>
  <c r="A41" i="12" s="1"/>
  <c r="A45" i="12" s="1"/>
  <c r="A9" i="12"/>
  <c r="A10" i="12" s="1"/>
  <c r="A11" i="12" s="1"/>
  <c r="P93" i="11"/>
  <c r="P92" i="11"/>
  <c r="E18" i="4"/>
  <c r="P91" i="11"/>
  <c r="P90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34" i="11"/>
  <c r="A22" i="11"/>
  <c r="A23" i="11"/>
  <c r="A24" i="11"/>
  <c r="A25" i="11"/>
  <c r="A26" i="11"/>
  <c r="A27" i="11"/>
  <c r="A28" i="11"/>
  <c r="A12" i="11"/>
  <c r="A13" i="11"/>
  <c r="A14" i="11"/>
  <c r="A15" i="11"/>
  <c r="A16" i="11"/>
  <c r="A17" i="11"/>
  <c r="A18" i="11"/>
  <c r="A19" i="11"/>
  <c r="A11" i="11"/>
  <c r="P93" i="10"/>
  <c r="P92" i="10"/>
  <c r="E17" i="4"/>
  <c r="P91" i="10"/>
  <c r="P9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11" i="10"/>
  <c r="A12" i="10"/>
  <c r="A13" i="10"/>
  <c r="A14" i="10"/>
  <c r="A15" i="10"/>
  <c r="A16" i="10"/>
  <c r="A17" i="10"/>
  <c r="A18" i="10"/>
  <c r="P93" i="9"/>
  <c r="P92" i="9"/>
  <c r="E16" i="4"/>
  <c r="P91" i="9"/>
  <c r="P90" i="9"/>
  <c r="P93" i="8"/>
  <c r="P92" i="8"/>
  <c r="E15" i="4"/>
  <c r="P91" i="8"/>
  <c r="P90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P93" i="7"/>
  <c r="P92" i="7"/>
  <c r="E14" i="4"/>
  <c r="P91" i="7"/>
  <c r="P90" i="7"/>
  <c r="P93" i="6"/>
  <c r="P92" i="6"/>
  <c r="E13" i="4"/>
  <c r="P91" i="6"/>
  <c r="P90" i="6"/>
  <c r="P196" i="5"/>
  <c r="P195" i="5"/>
  <c r="E12" i="4"/>
  <c r="P194" i="5"/>
  <c r="P193" i="5"/>
  <c r="E34" i="4" l="1"/>
  <c r="D34" i="4"/>
  <c r="G34" i="4"/>
  <c r="F20" i="4"/>
  <c r="C34" i="4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F19" i="4" l="1"/>
  <c r="F34" i="4" s="1"/>
</calcChain>
</file>

<file path=xl/sharedStrings.xml><?xml version="1.0" encoding="utf-8"?>
<sst xmlns="http://schemas.openxmlformats.org/spreadsheetml/2006/main" count="9288" uniqueCount="2542">
  <si>
    <t>U. S. STAMP INVENTORY</t>
  </si>
  <si>
    <t>FIRST DAY COVERS</t>
  </si>
  <si>
    <t>SUMMARY TOTALS</t>
  </si>
  <si>
    <t>KEN PATAKY</t>
  </si>
  <si>
    <t>SHEET</t>
  </si>
  <si>
    <t>FACE</t>
  </si>
  <si>
    <t>AMOUNT</t>
  </si>
  <si>
    <t>CATALOG</t>
  </si>
  <si>
    <t># OF</t>
  </si>
  <si>
    <t>NAME</t>
  </si>
  <si>
    <t>VALUE</t>
  </si>
  <si>
    <t>PAID</t>
  </si>
  <si>
    <t>FDC'S</t>
  </si>
  <si>
    <t>STAMPS</t>
  </si>
  <si>
    <t>TOTALS</t>
  </si>
  <si>
    <t>PAGE 1 OF 2</t>
  </si>
  <si>
    <t>U.S. STAMP INVENTORY</t>
  </si>
  <si>
    <t>1847-1964</t>
  </si>
  <si>
    <t xml:space="preserve">  ITEM</t>
  </si>
  <si>
    <t>SCOTT NO.</t>
  </si>
  <si>
    <t>DENOM</t>
  </si>
  <si>
    <t>DESCRIPTION</t>
  </si>
  <si>
    <t>ISSUE</t>
  </si>
  <si>
    <t>CACHET</t>
  </si>
  <si>
    <t>STMP</t>
  </si>
  <si>
    <t>STAMP</t>
  </si>
  <si>
    <t>ENV</t>
  </si>
  <si>
    <t>CANCEL</t>
  </si>
  <si>
    <t>AMT</t>
  </si>
  <si>
    <t>CAT</t>
  </si>
  <si>
    <t>PFX</t>
  </si>
  <si>
    <t>BASE</t>
  </si>
  <si>
    <t>SFX</t>
  </si>
  <si>
    <t>DATE</t>
  </si>
  <si>
    <t>MAKER</t>
  </si>
  <si>
    <t>QTY</t>
  </si>
  <si>
    <t>FORMAT</t>
  </si>
  <si>
    <t>FMT</t>
  </si>
  <si>
    <t>LOCATION</t>
  </si>
  <si>
    <t xml:space="preserve"> </t>
  </si>
  <si>
    <t>'38 PREXY-JOHN ADAMS</t>
  </si>
  <si>
    <t>06/03/38</t>
  </si>
  <si>
    <t>UNKNOWN</t>
  </si>
  <si>
    <t>BLOCK 4</t>
  </si>
  <si>
    <t>A</t>
  </si>
  <si>
    <t>WASHINGTON,D.C.</t>
  </si>
  <si>
    <t>NATIONAL DEFENSE</t>
  </si>
  <si>
    <t>10/16/40</t>
  </si>
  <si>
    <t>ARTCRAFT</t>
  </si>
  <si>
    <t>WASHINGTON, D.C.</t>
  </si>
  <si>
    <t>VERMONT STATEHOOD</t>
  </si>
  <si>
    <t>03/04/41</t>
  </si>
  <si>
    <t>W. M. GRANDY</t>
  </si>
  <si>
    <t>SHT SGL</t>
  </si>
  <si>
    <t>MONTPELIER, VT.</t>
  </si>
  <si>
    <t>FOUR FREEDOMS</t>
  </si>
  <si>
    <t>02/12/43</t>
  </si>
  <si>
    <t>P.B. 4</t>
  </si>
  <si>
    <t>FLORIDA STATEHOOD</t>
  </si>
  <si>
    <t>03/03/45</t>
  </si>
  <si>
    <t>TALLAHASSEE, FL</t>
  </si>
  <si>
    <t>COAST GUARD</t>
  </si>
  <si>
    <t>11/10/45</t>
  </si>
  <si>
    <t>U</t>
  </si>
  <si>
    <t>NEW YORK, NY</t>
  </si>
  <si>
    <t>VETERANS OF WW II</t>
  </si>
  <si>
    <t>05/09/46</t>
  </si>
  <si>
    <t>H. OF FARNUM</t>
  </si>
  <si>
    <t>SMITHSONIAN INSTITUTION</t>
  </si>
  <si>
    <t>08/10/46</t>
  </si>
  <si>
    <t>C</t>
  </si>
  <si>
    <t>DC-4 SKYMASTER</t>
  </si>
  <si>
    <t>09/25/46</t>
  </si>
  <si>
    <t>SHT PAIR</t>
  </si>
  <si>
    <t>DR. G. WASHINGTON CARVER</t>
  </si>
  <si>
    <t>01/05/48</t>
  </si>
  <si>
    <t>ARISTOCRATS</t>
  </si>
  <si>
    <t>TUSKEGEE INST., AL</t>
  </si>
  <si>
    <t>01/18/49</t>
  </si>
  <si>
    <t>WASHINGTON &amp; LEE UNIV.</t>
  </si>
  <si>
    <t>04/12/49</t>
  </si>
  <si>
    <t>LEXINGTON, VA</t>
  </si>
  <si>
    <t>UNIVERSAL POSTAL UNION</t>
  </si>
  <si>
    <t>10/07/49</t>
  </si>
  <si>
    <t>NONE</t>
  </si>
  <si>
    <t>CHICAGO, IL</t>
  </si>
  <si>
    <t>a</t>
  </si>
  <si>
    <t>11/18/49</t>
  </si>
  <si>
    <t>BK PN 6</t>
  </si>
  <si>
    <t>RAILROAD ENGINEERS</t>
  </si>
  <si>
    <t>04/29/50</t>
  </si>
  <si>
    <t>JACKSON, TN</t>
  </si>
  <si>
    <t>UCV FINAL REUNION</t>
  </si>
  <si>
    <t>05/30/51</t>
  </si>
  <si>
    <t>NORFOLK, VA</t>
  </si>
  <si>
    <t>BATTLE OF BROOKLYN</t>
  </si>
  <si>
    <t>12/10/51</t>
  </si>
  <si>
    <t>CACHET CRAFT</t>
  </si>
  <si>
    <t>BROOKLYN, NY</t>
  </si>
  <si>
    <t>B&amp;O RAILROAD</t>
  </si>
  <si>
    <t>02/28/52</t>
  </si>
  <si>
    <t>ARTMASTER</t>
  </si>
  <si>
    <t>BALTIMORE, MD</t>
  </si>
  <si>
    <t>A.A.A.</t>
  </si>
  <si>
    <t>03/04/52</t>
  </si>
  <si>
    <t>AMERICAN BAR ASSOC.</t>
  </si>
  <si>
    <t>08/24/53</t>
  </si>
  <si>
    <t>BOSTON, MA</t>
  </si>
  <si>
    <t>TRUCKING INDUSTRY</t>
  </si>
  <si>
    <t>10/27/53</t>
  </si>
  <si>
    <t>LOS ANGELES, CA</t>
  </si>
  <si>
    <t>COLUMBIA UNIVERSITY</t>
  </si>
  <si>
    <t>01/04/54</t>
  </si>
  <si>
    <t>LIBERTY ISSUE-STATUE</t>
  </si>
  <si>
    <t>07/20/54</t>
  </si>
  <si>
    <t>COIL PR</t>
  </si>
  <si>
    <t>LIBERTY ISSUE-WASHINGTON</t>
  </si>
  <si>
    <t>10/08/54</t>
  </si>
  <si>
    <t>COIL-3</t>
  </si>
  <si>
    <t>LIBERTY ISSUE-LINCOLN</t>
  </si>
  <si>
    <t>11/19/54</t>
  </si>
  <si>
    <t>BOOKER T. WASHINGTON</t>
  </si>
  <si>
    <t>04/05/56</t>
  </si>
  <si>
    <t>B.T.W.BIRTHPLACE, VA</t>
  </si>
  <si>
    <t>FIPEX</t>
  </si>
  <si>
    <t>04/28/56</t>
  </si>
  <si>
    <t>S.S.</t>
  </si>
  <si>
    <t>04/30/56</t>
  </si>
  <si>
    <t>UX</t>
  </si>
  <si>
    <t>05/04/56</t>
  </si>
  <si>
    <t>P.CARD</t>
  </si>
  <si>
    <t>WILDLIFE CONS-ANTELOPE</t>
  </si>
  <si>
    <t>06/22/56</t>
  </si>
  <si>
    <t>GUNNISON, CO</t>
  </si>
  <si>
    <t>STEEL INDUSTRY</t>
  </si>
  <si>
    <t>05/22/57</t>
  </si>
  <si>
    <t>WILDLIFE CONS-W. CRANES</t>
  </si>
  <si>
    <t>11/22/57</t>
  </si>
  <si>
    <t>LIBERTY ISSUE-REVERE</t>
  </si>
  <si>
    <t>04/18/58</t>
  </si>
  <si>
    <t>CH. OF LIBERTY-BOLIVAR</t>
  </si>
  <si>
    <t>07/24/58</t>
  </si>
  <si>
    <t>ALASKA STATEHOOD</t>
  </si>
  <si>
    <t>01/03/59</t>
  </si>
  <si>
    <t>JUNEAU, AK</t>
  </si>
  <si>
    <t>LIBERTY ISSUE-HERMITAGE</t>
  </si>
  <si>
    <t>05/01/59</t>
  </si>
  <si>
    <t>C. S. ANDERSON</t>
  </si>
  <si>
    <t>COIL SGL</t>
  </si>
  <si>
    <t>DENVER, CO</t>
  </si>
  <si>
    <t>LIBERTY ISSUE-HARRISON</t>
  </si>
  <si>
    <t>06/06/59</t>
  </si>
  <si>
    <t>OXFORD, OH</t>
  </si>
  <si>
    <t>LIBERTY ISSUE-BUNKER HILL</t>
  </si>
  <si>
    <t>06/17/59</t>
  </si>
  <si>
    <t>BOSTON. MA</t>
  </si>
  <si>
    <t>BALLOON JUPITER</t>
  </si>
  <si>
    <t>08/17/59</t>
  </si>
  <si>
    <t>LAFAYETTE, IN</t>
  </si>
  <si>
    <t>HAWAII STATEHOOD</t>
  </si>
  <si>
    <t>08/21/59</t>
  </si>
  <si>
    <t>HONOLULU, HI</t>
  </si>
  <si>
    <t>SOIL CONSERVATION</t>
  </si>
  <si>
    <t>08/26/59</t>
  </si>
  <si>
    <t>RAPID CITY, SD</t>
  </si>
  <si>
    <t>PAN AMERICAN GAMES</t>
  </si>
  <si>
    <t>08/27/59</t>
  </si>
  <si>
    <t>PETROLEUM INDUSTRY</t>
  </si>
  <si>
    <t>TITUSVILLE, PA</t>
  </si>
  <si>
    <t>09/09/59</t>
  </si>
  <si>
    <t>DENTAL HEALTH</t>
  </si>
  <si>
    <t>09/14/59</t>
  </si>
  <si>
    <t>CH. OF LIBERTY-REUTER</t>
  </si>
  <si>
    <t>09/29/59</t>
  </si>
  <si>
    <t>DR. EPHRAIM MCDOWELL</t>
  </si>
  <si>
    <t>12/03/59</t>
  </si>
  <si>
    <t>DANVILLE, KY</t>
  </si>
  <si>
    <t>AM. CREDO-WASHINGTON</t>
  </si>
  <si>
    <t>01/20/60</t>
  </si>
  <si>
    <t>MOUNT VERNON, VA</t>
  </si>
  <si>
    <t>BOY SCOUTS</t>
  </si>
  <si>
    <t>02/08/60</t>
  </si>
  <si>
    <t>OLYMPIC WINTER GAMES</t>
  </si>
  <si>
    <t>02/18/60</t>
  </si>
  <si>
    <t>OLYMPIC VALLEY, CA</t>
  </si>
  <si>
    <t>CH. OF LIBERTY-MASARYK</t>
  </si>
  <si>
    <t>03/07/60</t>
  </si>
  <si>
    <t>AMERICAN CREDO-FRANKLIN</t>
  </si>
  <si>
    <t>03/31/60</t>
  </si>
  <si>
    <t>PHILADELPHIA, PA</t>
  </si>
  <si>
    <t>WORLD REFUGEE YEAR</t>
  </si>
  <si>
    <t>04/07/60</t>
  </si>
  <si>
    <t>WATER CONSERVATION</t>
  </si>
  <si>
    <t>04/18/60</t>
  </si>
  <si>
    <t>AM. CREDO-JEFFERSON</t>
  </si>
  <si>
    <t>05/18/60</t>
  </si>
  <si>
    <t>CHARLOTTESVILLE, VA</t>
  </si>
  <si>
    <t>G. WASHINGTON EMB. ENV.</t>
  </si>
  <si>
    <t>05/28/60</t>
  </si>
  <si>
    <t>EMB ENV</t>
  </si>
  <si>
    <t>b</t>
  </si>
  <si>
    <t>MOUNT VERNON</t>
  </si>
  <si>
    <t>AMERICAN WOMAN</t>
  </si>
  <si>
    <t>06/02/60</t>
  </si>
  <si>
    <t>LIBERTY-PAL. OF GOVERNORS</t>
  </si>
  <si>
    <t>06/17/60</t>
  </si>
  <si>
    <t>SANTA FE, NM</t>
  </si>
  <si>
    <t>COIL-2x2</t>
  </si>
  <si>
    <t>UXC</t>
  </si>
  <si>
    <t>AIR POST POSTAL CARD</t>
  </si>
  <si>
    <t>06/18/60</t>
  </si>
  <si>
    <t>MINNEAPOLIS, MN</t>
  </si>
  <si>
    <t>B. FRANKLIN STAMPED ENV.</t>
  </si>
  <si>
    <t>06/25/60</t>
  </si>
  <si>
    <t>BIRMINGHAM, AL</t>
  </si>
  <si>
    <t>50 STAR FLAG</t>
  </si>
  <si>
    <t>07/04/60</t>
  </si>
  <si>
    <t>PONY EXPRESS</t>
  </si>
  <si>
    <t>07/19/60</t>
  </si>
  <si>
    <t>ST. JOSEPH, MO</t>
  </si>
  <si>
    <t>AIR MAIL SHEET STAMP</t>
  </si>
  <si>
    <t>08/12/60</t>
  </si>
  <si>
    <t>ARLINGTON, VA</t>
  </si>
  <si>
    <t>UC</t>
  </si>
  <si>
    <t>AIR MAIL ENVELOPE</t>
  </si>
  <si>
    <t>08/18/60</t>
  </si>
  <si>
    <t>PORTLAND, OR</t>
  </si>
  <si>
    <t>AIR MAIL BOOKLET</t>
  </si>
  <si>
    <t>08/19/60</t>
  </si>
  <si>
    <t>ST. LOUIS, MO</t>
  </si>
  <si>
    <t>WORLD FORESTRY CONGRESS</t>
  </si>
  <si>
    <t>08/29/60</t>
  </si>
  <si>
    <t>SEATTLE, WA</t>
  </si>
  <si>
    <t>AMERICAN CREDO-KEY</t>
  </si>
  <si>
    <t>09/14/60</t>
  </si>
  <si>
    <t>U.S.-JAPAN TREATY</t>
  </si>
  <si>
    <t>09/28/60</t>
  </si>
  <si>
    <t>CH. OF LIBERTY-PADEREWSKI</t>
  </si>
  <si>
    <t>10/08/60</t>
  </si>
  <si>
    <t>ROBERT A. TAFT</t>
  </si>
  <si>
    <t>10/10/60</t>
  </si>
  <si>
    <t>CINCINNATI, OH</t>
  </si>
  <si>
    <t>1ST AUTOMATED P.O. IN U.S.</t>
  </si>
  <si>
    <t>10/20/60</t>
  </si>
  <si>
    <t>PROVIDENCE, RI</t>
  </si>
  <si>
    <t>AIR MAIL COIL STAMP</t>
  </si>
  <si>
    <t>10/22/60</t>
  </si>
  <si>
    <t>ATLANTIC CITY, NJ</t>
  </si>
  <si>
    <t>CH. OF LIBERTY-MANNERHEIM</t>
  </si>
  <si>
    <t>10/26/60</t>
  </si>
  <si>
    <t>CAMPFIRE GIRLS</t>
  </si>
  <si>
    <t>11/01/60</t>
  </si>
  <si>
    <t>CH. OF LIBERTY-GARIBALDI</t>
  </si>
  <si>
    <t>SEN. WALTER F. GEORGE</t>
  </si>
  <si>
    <t>11/05/60</t>
  </si>
  <si>
    <t>VIENNA, GA</t>
  </si>
  <si>
    <t>PAGE 2 OF 2</t>
  </si>
  <si>
    <t>AMERICAN CREDO-LINCOLN</t>
  </si>
  <si>
    <t>11/19/60</t>
  </si>
  <si>
    <t>ANDREW CARNEGIE</t>
  </si>
  <si>
    <t>11/25/60</t>
  </si>
  <si>
    <t>JOHN FOSTER DULLES</t>
  </si>
  <si>
    <t>12/06/60</t>
  </si>
  <si>
    <t>COMMUNICATIONS FOR PEACE</t>
  </si>
  <si>
    <t>12/15/60</t>
  </si>
  <si>
    <t>AMERICAN CREDO-HENRY</t>
  </si>
  <si>
    <t>01/11/61</t>
  </si>
  <si>
    <t>RICHMOND, VA</t>
  </si>
  <si>
    <t>AIR MAIL</t>
  </si>
  <si>
    <t>01/13/61</t>
  </si>
  <si>
    <t>BUFFALO, NY</t>
  </si>
  <si>
    <t>CH. OF LIBERTY-GANDHI</t>
  </si>
  <si>
    <t>01/26/61</t>
  </si>
  <si>
    <t>RANGE CONSERVATION</t>
  </si>
  <si>
    <t>02/02/61</t>
  </si>
  <si>
    <t>SALT LAKE CITY, UT</t>
  </si>
  <si>
    <t>HORACE GREELEY</t>
  </si>
  <si>
    <t>02/03/61</t>
  </si>
  <si>
    <t>CHAPPAQUA, NY</t>
  </si>
  <si>
    <t>CIVIL WAR CENT-SUMTER</t>
  </si>
  <si>
    <t>04/12/61</t>
  </si>
  <si>
    <t>CHARLESTON, SC</t>
  </si>
  <si>
    <t>KANSAS STATEHOOD</t>
  </si>
  <si>
    <t>05/10/61</t>
  </si>
  <si>
    <t>COUNCIL GROVE, KS</t>
  </si>
  <si>
    <t>06/15/61</t>
  </si>
  <si>
    <t>AEROGRAMME</t>
  </si>
  <si>
    <t>06/16/61</t>
  </si>
  <si>
    <t>A'GRAM</t>
  </si>
  <si>
    <t>JOHNSTOWN, PA</t>
  </si>
  <si>
    <t>06/28/61</t>
  </si>
  <si>
    <t>SEN. GEORGE W. NORRIS</t>
  </si>
  <si>
    <t>07/11/61</t>
  </si>
  <si>
    <t>NAVAL AVIATION</t>
  </si>
  <si>
    <t>08/20/61</t>
  </si>
  <si>
    <t>SAN DIEGO, CA</t>
  </si>
  <si>
    <t>WORKMEN'S COMPENSATION</t>
  </si>
  <si>
    <t>09/04/61</t>
  </si>
  <si>
    <t>MILWAUKEE, WI</t>
  </si>
  <si>
    <t>FREDERIC REMINGTON</t>
  </si>
  <si>
    <t>10/04/61</t>
  </si>
  <si>
    <t>SUN YAT-SEN</t>
  </si>
  <si>
    <t>10/10/61</t>
  </si>
  <si>
    <t>NAISMITH-BASKETBALL</t>
  </si>
  <si>
    <t>11/06/61</t>
  </si>
  <si>
    <t>SPRINGFIELD, MA</t>
  </si>
  <si>
    <t>LIBERTY-PERSHING</t>
  </si>
  <si>
    <t>11/17/61</t>
  </si>
  <si>
    <t>NEW MEXICO STATEHOOD</t>
  </si>
  <si>
    <t>01/06/62</t>
  </si>
  <si>
    <t>PROJECT MERCURY</t>
  </si>
  <si>
    <t>02/20/62</t>
  </si>
  <si>
    <t>CAPE CANAVERAL, FL</t>
  </si>
  <si>
    <t>STAMFORD, CT</t>
  </si>
  <si>
    <t xml:space="preserve">     NOTE: ITEM 108 NOT AN OFFICIAL FIRST DAY COVER</t>
  </si>
  <si>
    <t>SEATTLE WORLD'S FAIR</t>
  </si>
  <si>
    <t>04/25/62</t>
  </si>
  <si>
    <t>LOUISIANA STATEHOOD</t>
  </si>
  <si>
    <t>04/30/62</t>
  </si>
  <si>
    <t>NEW ORLEANS, LA</t>
  </si>
  <si>
    <t>HOMESTEAD ACT</t>
  </si>
  <si>
    <t>05/20/62</t>
  </si>
  <si>
    <t>BEATRICE, NE</t>
  </si>
  <si>
    <t>GIRL SCOUTS</t>
  </si>
  <si>
    <t>07/24/62</t>
  </si>
  <si>
    <t>BURLINGTON, VT</t>
  </si>
  <si>
    <t>BRIEN McMAHON</t>
  </si>
  <si>
    <t>07/28/62</t>
  </si>
  <si>
    <t>NORWALK, CT</t>
  </si>
  <si>
    <t>APPRENTICESHIP</t>
  </si>
  <si>
    <t>08/31/62</t>
  </si>
  <si>
    <t>H. STP 2</t>
  </si>
  <si>
    <t>STAMPED AIR ENVELOPE</t>
  </si>
  <si>
    <t>11/17/62</t>
  </si>
  <si>
    <t>CHANTILLY, VA</t>
  </si>
  <si>
    <t>LINCOLN POSTCARD</t>
  </si>
  <si>
    <t>11/19/62</t>
  </si>
  <si>
    <t>SPRINGFIELD, IL</t>
  </si>
  <si>
    <t>STAMPED ENV-LINCOLN</t>
  </si>
  <si>
    <t>REG ISS-WASHINGTON</t>
  </si>
  <si>
    <t>11/23/62</t>
  </si>
  <si>
    <t>JET AIRLINER OVER CAPITOL</t>
  </si>
  <si>
    <t>12/05/62</t>
  </si>
  <si>
    <t>B PN 5</t>
  </si>
  <si>
    <t>BALD EAGLE AIR MAIL P.C.</t>
  </si>
  <si>
    <t>02/15/63</t>
  </si>
  <si>
    <t>MAITLAND, FL</t>
  </si>
  <si>
    <t>MONTGOMERY BLAIR</t>
  </si>
  <si>
    <t>05/03/63</t>
  </si>
  <si>
    <t>SILVER SPRINGS, MD</t>
  </si>
  <si>
    <t>BALD EAGLE P.C. STAMP</t>
  </si>
  <si>
    <t>07/12/63</t>
  </si>
  <si>
    <t>AMELIA EARHART</t>
  </si>
  <si>
    <t>07/24/63</t>
  </si>
  <si>
    <t>ATCHISON, KS</t>
  </si>
  <si>
    <t>TAGGED AIR MAIL STAMP</t>
  </si>
  <si>
    <t>08/01/63</t>
  </si>
  <si>
    <t>DAYTON, OH</t>
  </si>
  <si>
    <t>ALLIANCE FOR PROGRESS</t>
  </si>
  <si>
    <t>08/17/63</t>
  </si>
  <si>
    <t>ELEANOR ROOSEVELT</t>
  </si>
  <si>
    <t>10/11/63</t>
  </si>
  <si>
    <t>SCIENCE</t>
  </si>
  <si>
    <t>10/14/63</t>
  </si>
  <si>
    <t>RED CROSS CENTENARY</t>
  </si>
  <si>
    <t>10/29/63</t>
  </si>
  <si>
    <t>COLUMBIA JAYS</t>
  </si>
  <si>
    <t>12/07/63</t>
  </si>
  <si>
    <t>HENDERSON, KY</t>
  </si>
  <si>
    <t>SAM HOUSTON</t>
  </si>
  <si>
    <t>01/10/63</t>
  </si>
  <si>
    <t>HOUSTON, TX</t>
  </si>
  <si>
    <t>CUSTOMS INT'L POSTCARD</t>
  </si>
  <si>
    <t>02/22/64</t>
  </si>
  <si>
    <t>CHARLES M. RUSSELL</t>
  </si>
  <si>
    <t>03/19/64</t>
  </si>
  <si>
    <t>V STP 2</t>
  </si>
  <si>
    <t>GREAT FALLS, MT</t>
  </si>
  <si>
    <t>NY WORLD'S FAIR</t>
  </si>
  <si>
    <t>04/22/64</t>
  </si>
  <si>
    <t>WORLD'S FAIR, NY</t>
  </si>
  <si>
    <t>JOHN MUIR</t>
  </si>
  <si>
    <t>04/29/64</t>
  </si>
  <si>
    <t>MARTINEZ, CA</t>
  </si>
  <si>
    <t>CIVIL WAR-FREDERICKSBURG</t>
  </si>
  <si>
    <t>05/05/64</t>
  </si>
  <si>
    <t>FREDERICKSBURG, VA</t>
  </si>
  <si>
    <t>JOHN F. KENNEDY</t>
  </si>
  <si>
    <t>05/29/64</t>
  </si>
  <si>
    <t>FLEETWOOD</t>
  </si>
  <si>
    <t>N.J. TERCENTENARY</t>
  </si>
  <si>
    <t>06/15/64</t>
  </si>
  <si>
    <t>ELIZABETH, NJ</t>
  </si>
  <si>
    <t>NEVADA STATEHOOD</t>
  </si>
  <si>
    <t>07/22/64</t>
  </si>
  <si>
    <t>CARSON CITY, NV</t>
  </si>
  <si>
    <t>REGISTER AND VOTE</t>
  </si>
  <si>
    <t>08/01/64</t>
  </si>
  <si>
    <t>WILLIAM SHAKESPEARE</t>
  </si>
  <si>
    <t>08/14/64</t>
  </si>
  <si>
    <t>STRATFORD, CT</t>
  </si>
  <si>
    <t>DOCTORS MAYO</t>
  </si>
  <si>
    <t>09/11/64</t>
  </si>
  <si>
    <t>ROCHESTER, MN</t>
  </si>
  <si>
    <t>SOCIAL SECURITY POSTCARD</t>
  </si>
  <si>
    <t>09/26/64</t>
  </si>
  <si>
    <t>ROBERT H. GODDARD</t>
  </si>
  <si>
    <t>10/05/64</t>
  </si>
  <si>
    <t>ROSWELL, NM</t>
  </si>
  <si>
    <t>AMERICAN MUSIC</t>
  </si>
  <si>
    <t>10/15/64</t>
  </si>
  <si>
    <t>HOMEMAKERS</t>
  </si>
  <si>
    <t>10/26/64</t>
  </si>
  <si>
    <t>1254-57</t>
  </si>
  <si>
    <t>CHRISTMAS SE-TENANT</t>
  </si>
  <si>
    <t>11/09/64</t>
  </si>
  <si>
    <t>BETHLEHEM, PA</t>
  </si>
  <si>
    <t>CHRISTMAS</t>
  </si>
  <si>
    <t>VERRAZANO NARROWS BRIDGE</t>
  </si>
  <si>
    <t>11/21/64</t>
  </si>
  <si>
    <t>STATEN ISLAND, NY</t>
  </si>
  <si>
    <t>FINE ARTS</t>
  </si>
  <si>
    <t>12/02/64</t>
  </si>
  <si>
    <t>AMATEUR RADIO</t>
  </si>
  <si>
    <t>12/15/64</t>
  </si>
  <si>
    <t>ANCHORAGE, AK</t>
  </si>
  <si>
    <t>1847-1964 SUMMARY TOTALS</t>
  </si>
  <si>
    <t>TOTAL FACE VALUE:</t>
  </si>
  <si>
    <t>TOTAL AMOUNT PAID:</t>
  </si>
  <si>
    <t>TOTAL CAT. VALUE:</t>
  </si>
  <si>
    <t>TOTAL NO. OF STAMPS</t>
  </si>
  <si>
    <t>PAGE 1 OF 1</t>
  </si>
  <si>
    <t>1965-66</t>
  </si>
  <si>
    <t>EAGLE EMBOSSED ENVELOPE</t>
  </si>
  <si>
    <t>01/05/65</t>
  </si>
  <si>
    <t>WILLIAMSBURG, PA</t>
  </si>
  <si>
    <t>LIBERTY BELL EMBOSSED ENV.</t>
  </si>
  <si>
    <t>LIBERTY SERIES-LINCOLN</t>
  </si>
  <si>
    <t>TALL SHIP EMBOSSED ENV.</t>
  </si>
  <si>
    <t>01/06/65</t>
  </si>
  <si>
    <t>ANDREW JACKSON</t>
  </si>
  <si>
    <t>AIRLINE JET EMBOSSED ENV.</t>
  </si>
  <si>
    <t>01/07/65</t>
  </si>
  <si>
    <t>BATTLE OF NEW ORLEANS</t>
  </si>
  <si>
    <t>01/08/65</t>
  </si>
  <si>
    <t>CRESCENT CITY STAMP CLUB</t>
  </si>
  <si>
    <t>PHYSICAL FITNESS</t>
  </si>
  <si>
    <t>02/15/65</t>
  </si>
  <si>
    <t>02/25/65</t>
  </si>
  <si>
    <t>WHEATON, MD</t>
  </si>
  <si>
    <t>CRUSADE AGAINST CANCER</t>
  </si>
  <si>
    <t>04/01/65</t>
  </si>
  <si>
    <t>CIVIL WAR-APPOMATTOX</t>
  </si>
  <si>
    <t>04/09/65</t>
  </si>
  <si>
    <t>CIVIL WAR PHIL SOC</t>
  </si>
  <si>
    <t>APPOMATTOX, VA</t>
  </si>
  <si>
    <t xml:space="preserve">   WHEN PUT TOGETHER, ITEMS 9-12 FORM A MAP OF THE APPOMATTOX COURT HOUSE NATIONAL HISTORICAL PARK</t>
  </si>
  <si>
    <t>CHURCHILL MEMORIAL</t>
  </si>
  <si>
    <t>05/13/65</t>
  </si>
  <si>
    <t>FULTON, MO</t>
  </si>
  <si>
    <t>KENNEDY/JET AIR LETTER SHT</t>
  </si>
  <si>
    <t>05/29/65</t>
  </si>
  <si>
    <t>BOBBY G.</t>
  </si>
  <si>
    <t>MAGNA CARTA</t>
  </si>
  <si>
    <t>06/15/65</t>
  </si>
  <si>
    <t>JAMESTOWN, VA</t>
  </si>
  <si>
    <t>SALVATION ARMY</t>
  </si>
  <si>
    <t>07/02/65</t>
  </si>
  <si>
    <t>DANTE ALIGHIERI</t>
  </si>
  <si>
    <t>07/17/65</t>
  </si>
  <si>
    <t>SAN FRANCISCO, CA</t>
  </si>
  <si>
    <t>COAST GUARD FLAG P.C.</t>
  </si>
  <si>
    <t>08/04/65</t>
  </si>
  <si>
    <t>P. CARD</t>
  </si>
  <si>
    <t>NEWBURYPORT, MA</t>
  </si>
  <si>
    <t>HERBERT HOOVER</t>
  </si>
  <si>
    <t>08/10/65</t>
  </si>
  <si>
    <t>DES MOINES PHIL SOC</t>
  </si>
  <si>
    <t>WEST BRANCH, IA</t>
  </si>
  <si>
    <t>ROBERT FULTON</t>
  </si>
  <si>
    <t>08/19/65</t>
  </si>
  <si>
    <t>CLERMONT, NY</t>
  </si>
  <si>
    <t>FLORIDA SETTLEMENT</t>
  </si>
  <si>
    <t>08/28/65</t>
  </si>
  <si>
    <t>ST. AUGUSTINE, FL</t>
  </si>
  <si>
    <t>TRAFFIC SAFETY</t>
  </si>
  <si>
    <t>09/03/65</t>
  </si>
  <si>
    <t>JOHN SINGLETON COPLEY</t>
  </si>
  <si>
    <t>09/17/65</t>
  </si>
  <si>
    <t xml:space="preserve">INT'L TELECOMMUNICATION </t>
  </si>
  <si>
    <t>10/06/65</t>
  </si>
  <si>
    <t>CROWD/CENSUS B. PUNCH CARD</t>
  </si>
  <si>
    <t>10/21/65</t>
  </si>
  <si>
    <t>ADLAI E. STEVENSON</t>
  </si>
  <si>
    <t>10/23/65</t>
  </si>
  <si>
    <t>BLOOMINGTON, IL</t>
  </si>
  <si>
    <t>CHRISTMAS ISSUE</t>
  </si>
  <si>
    <t>11/02/65</t>
  </si>
  <si>
    <t>SILVER BELL, AZ</t>
  </si>
  <si>
    <t>P. AMERICANS-LINCOLN</t>
  </si>
  <si>
    <t>11/19/65</t>
  </si>
  <si>
    <t>JACKSON COVERS</t>
  </si>
  <si>
    <t>1959 LINCOLN ISSUE</t>
  </si>
  <si>
    <t>P. AMERICANS-ROOSEVELT</t>
  </si>
  <si>
    <t>01/29/66</t>
  </si>
  <si>
    <t>HYDE PARK, NY</t>
  </si>
  <si>
    <t>P. AMERICANS-WASHINGTON</t>
  </si>
  <si>
    <t>02/22/66</t>
  </si>
  <si>
    <t>P. AMERICANS-EINSTEIN</t>
  </si>
  <si>
    <t>03/14/66</t>
  </si>
  <si>
    <t>PRINCETON, NJ</t>
  </si>
  <si>
    <t>MIGRATORY BIRD TREATY</t>
  </si>
  <si>
    <t>03/16/66</t>
  </si>
  <si>
    <t>PITTSBURGH, PA</t>
  </si>
  <si>
    <t>HUMANE TREATMENT OF ANIMALS</t>
  </si>
  <si>
    <t>04/09/66</t>
  </si>
  <si>
    <t>INDIANA STATEHOOD</t>
  </si>
  <si>
    <t>04/16/66</t>
  </si>
  <si>
    <t>CORYDON, IN</t>
  </si>
  <si>
    <t>AMERICAN CIRCUS</t>
  </si>
  <si>
    <t>05/02/66</t>
  </si>
  <si>
    <t>DELAVAN, WI</t>
  </si>
  <si>
    <t>SIPEX</t>
  </si>
  <si>
    <t>05/21/66</t>
  </si>
  <si>
    <t>05/23/66</t>
  </si>
  <si>
    <t>VISIT THE U.S.A. POSTCARD</t>
  </si>
  <si>
    <t>05/27/66</t>
  </si>
  <si>
    <t>P. AMERICANS-WRIGHT</t>
  </si>
  <si>
    <t>06/08/66</t>
  </si>
  <si>
    <t>SPRING GREEN, WI</t>
  </si>
  <si>
    <t>LINCOLN AIR MAIL</t>
  </si>
  <si>
    <t>06/10/66</t>
  </si>
  <si>
    <t>AEROPEX</t>
  </si>
  <si>
    <t>BILL OF RIGHTS</t>
  </si>
  <si>
    <t>07/01/66</t>
  </si>
  <si>
    <t>MIAMI BEACH, FL</t>
  </si>
  <si>
    <t>NAT'L PARK SERVICE</t>
  </si>
  <si>
    <t>08/25/66</t>
  </si>
  <si>
    <t>YELLOWSTONE NTL PARK, WY</t>
  </si>
  <si>
    <t>MARINE CORPS RESERVE</t>
  </si>
  <si>
    <t>08/29/66</t>
  </si>
  <si>
    <t>09/08/66</t>
  </si>
  <si>
    <t>WOMEN'S CLUBS</t>
  </si>
  <si>
    <t>09/12/66</t>
  </si>
  <si>
    <t>AM. FOLKLORE-J. APPLESEED</t>
  </si>
  <si>
    <t>09/24/66</t>
  </si>
  <si>
    <t>LEOMINSTER, MA</t>
  </si>
  <si>
    <t>BEAUTIFICATION OF AMERICA</t>
  </si>
  <si>
    <t>10/05/66</t>
  </si>
  <si>
    <t>GREAT RIVER ROAD</t>
  </si>
  <si>
    <t>10/21/66</t>
  </si>
  <si>
    <t>BATON ROUGE, LA.</t>
  </si>
  <si>
    <t>SAVINGS BOND-SERVICEMEN</t>
  </si>
  <si>
    <t>10/26/66</t>
  </si>
  <si>
    <t>SIOUX CITY, IA</t>
  </si>
  <si>
    <t>MARY CASSATT</t>
  </si>
  <si>
    <t>11/17/66</t>
  </si>
  <si>
    <t>1965-66 SUMMARY TOTALS</t>
  </si>
  <si>
    <t>TOTAL NO. OF STAMPS:</t>
  </si>
  <si>
    <t>1967-75</t>
  </si>
  <si>
    <t>P. AMERICANS-GALLATIN</t>
  </si>
  <si>
    <t>01/30/67</t>
  </si>
  <si>
    <t>GALLATIN, MD</t>
  </si>
  <si>
    <t>02/14/67</t>
  </si>
  <si>
    <t>WASHINGTON, DC</t>
  </si>
  <si>
    <t>ALASKA PURCHASE AIR MAIL</t>
  </si>
  <si>
    <t>03/30/67</t>
  </si>
  <si>
    <t>SITKA, AK</t>
  </si>
  <si>
    <t>VIRGIN ISLANDS PURCHASE</t>
  </si>
  <si>
    <t>03/31/67</t>
  </si>
  <si>
    <t>CHARLOTTE AMALIE, VI</t>
  </si>
  <si>
    <t>AMERICAN GRANGE</t>
  </si>
  <si>
    <t>04/17/67</t>
  </si>
  <si>
    <t>AUDUBON AIR MAIL</t>
  </si>
  <si>
    <t>04/26/67</t>
  </si>
  <si>
    <t>AUDUBON, NY</t>
  </si>
  <si>
    <t>05/29/67</t>
  </si>
  <si>
    <t>P. AMERICANS-KENNEDY</t>
  </si>
  <si>
    <t>BROOKLINE, MA</t>
  </si>
  <si>
    <t>SEARCH FOR PEACE-LIONS</t>
  </si>
  <si>
    <t>07/05/67</t>
  </si>
  <si>
    <t>VOICE OF AMERICA</t>
  </si>
  <si>
    <t>08/01/67</t>
  </si>
  <si>
    <t>12TH BSA WORLD JAMBOREE</t>
  </si>
  <si>
    <t>08/04/67</t>
  </si>
  <si>
    <t>FARRAGUT ST. PARK, ID</t>
  </si>
  <si>
    <t xml:space="preserve">      1331-32</t>
  </si>
  <si>
    <t>ACCOMPLISHMENTS IN SPACE</t>
  </si>
  <si>
    <t>09/29/67</t>
  </si>
  <si>
    <t>S.T. PAIR</t>
  </si>
  <si>
    <t>KENNEDY SPACE CTR, FL</t>
  </si>
  <si>
    <t>P. AMERICANS-MARSHALL</t>
  </si>
  <si>
    <t>10/24/67</t>
  </si>
  <si>
    <t>B</t>
  </si>
  <si>
    <t>11/17/67</t>
  </si>
  <si>
    <t xml:space="preserve">SHT SGL </t>
  </si>
  <si>
    <t>MAP OF U.S.</t>
  </si>
  <si>
    <t>12/04/67</t>
  </si>
  <si>
    <t>UY</t>
  </si>
  <si>
    <t>12/28/67</t>
  </si>
  <si>
    <t>50 STAR RUNWAY</t>
  </si>
  <si>
    <t>01/05/68</t>
  </si>
  <si>
    <t>BK PN 8</t>
  </si>
  <si>
    <t>01/12/68</t>
  </si>
  <si>
    <t>BLOCK 6</t>
  </si>
  <si>
    <t>JEFFERSONVILLE, IN</t>
  </si>
  <si>
    <t>ILLINOIS STATEHOOD</t>
  </si>
  <si>
    <t>02/12/68</t>
  </si>
  <si>
    <t>SHAWNEETOWN, IL</t>
  </si>
  <si>
    <t>HEMISFAIR '68</t>
  </si>
  <si>
    <t>03/30/68</t>
  </si>
  <si>
    <t>SAN ANTONIO, TX</t>
  </si>
  <si>
    <t>50TH ANNIVERSARY OF AIR MAIL</t>
  </si>
  <si>
    <t>05/15/68</t>
  </si>
  <si>
    <t>06/27/68</t>
  </si>
  <si>
    <t>P. AMERICANS-STONE</t>
  </si>
  <si>
    <t>08/13/68</t>
  </si>
  <si>
    <t>DORCHESTER, MA</t>
  </si>
  <si>
    <t>AM. FOLKLORE-D. BOONE</t>
  </si>
  <si>
    <t>09/26/68</t>
  </si>
  <si>
    <t>FRANKFORT, KY</t>
  </si>
  <si>
    <t>CHEROKEE STRIP</t>
  </si>
  <si>
    <t>10/15/68</t>
  </si>
  <si>
    <t>PONCA CITY, OK</t>
  </si>
  <si>
    <t>WATERFOWL CONSERVATION</t>
  </si>
  <si>
    <t>10/24/68</t>
  </si>
  <si>
    <t>CLEVELAND, OH</t>
  </si>
  <si>
    <t>AMERICAN INDIAN</t>
  </si>
  <si>
    <t>11/04/68</t>
  </si>
  <si>
    <t xml:space="preserve">      1365-68</t>
  </si>
  <si>
    <t>01/16/69</t>
  </si>
  <si>
    <t>S.T. BLK 4</t>
  </si>
  <si>
    <t>AM. FOLKLORE-GRANDMA MOSES</t>
  </si>
  <si>
    <t>05/01/69</t>
  </si>
  <si>
    <t>W.C. HANDY</t>
  </si>
  <si>
    <t>05/17/69</t>
  </si>
  <si>
    <t>MEMPHIS, TN</t>
  </si>
  <si>
    <t>CALIFORNIA SETTLEMENT</t>
  </si>
  <si>
    <t>07/16/69</t>
  </si>
  <si>
    <t>JOHN WESLEY POWELL</t>
  </si>
  <si>
    <t>08/01/69</t>
  </si>
  <si>
    <t>PAGE, AZ</t>
  </si>
  <si>
    <t xml:space="preserve">      1376-79</t>
  </si>
  <si>
    <t>BOTANICAL CONGRESS</t>
  </si>
  <si>
    <t>08/23/69</t>
  </si>
  <si>
    <t>DANIEL WEBSTER</t>
  </si>
  <si>
    <t>09/22/69</t>
  </si>
  <si>
    <t>HANOVER, NH</t>
  </si>
  <si>
    <t>D.D. EISENHOWER</t>
  </si>
  <si>
    <t>10/14/69</t>
  </si>
  <si>
    <t>ABILENE, KS</t>
  </si>
  <si>
    <t>INAUGURATION OF POSTAL SERVICE</t>
  </si>
  <si>
    <t>07/01/71</t>
  </si>
  <si>
    <t>U.S. POSTAL SERV</t>
  </si>
  <si>
    <t>THREE (3) OF ITEM 37 IN COLLECTION-EVERY P.O. WAS "OFFICIAL" FIRST DAY CITY</t>
  </si>
  <si>
    <t>AMERICANA-EAGLE &amp; SHIELD</t>
  </si>
  <si>
    <t>12/01/75</t>
  </si>
  <si>
    <t>COLORANO</t>
  </si>
  <si>
    <t xml:space="preserve">  </t>
  </si>
  <si>
    <t>1967-75 SUMMARY TOTALS</t>
  </si>
  <si>
    <t>1976-77</t>
  </si>
  <si>
    <t>1633-82</t>
  </si>
  <si>
    <t>AM. BICENTENNIAL-STATE FLAGS</t>
  </si>
  <si>
    <t>02/23/76</t>
  </si>
  <si>
    <t>SHEET 50</t>
  </si>
  <si>
    <t>DELAWARE</t>
  </si>
  <si>
    <t>AM. HISTORICAL SERIES</t>
  </si>
  <si>
    <t>DOVER, DE</t>
  </si>
  <si>
    <t>PENNSYLVANIA</t>
  </si>
  <si>
    <t>HARRISBURG, PA</t>
  </si>
  <si>
    <t>NEW JERSEY</t>
  </si>
  <si>
    <t>TRENTON, NJ</t>
  </si>
  <si>
    <t>GEORGIA</t>
  </si>
  <si>
    <t>ATLANTA, GA</t>
  </si>
  <si>
    <t>CONNECTICUT</t>
  </si>
  <si>
    <t>HARTFORD, CT</t>
  </si>
  <si>
    <t>MASSACHUSETTS</t>
  </si>
  <si>
    <t>MARYLAND</t>
  </si>
  <si>
    <t>ANNAPOLIS, MD</t>
  </si>
  <si>
    <t>SOUTH CAROLINA</t>
  </si>
  <si>
    <t>COLUMBIA, SC</t>
  </si>
  <si>
    <t>NEW HAMPSHIRE</t>
  </si>
  <si>
    <t>CONCORD, NH</t>
  </si>
  <si>
    <t>VIRGINIA</t>
  </si>
  <si>
    <t>NEW YORK</t>
  </si>
  <si>
    <t>ALBANY, NY</t>
  </si>
  <si>
    <t>NORTH CAROLINA</t>
  </si>
  <si>
    <t>RALEIGH, NC</t>
  </si>
  <si>
    <t>RHODE ISLAND</t>
  </si>
  <si>
    <t>VERMONT</t>
  </si>
  <si>
    <t>MONTPELIER, VT</t>
  </si>
  <si>
    <t>KENTUCKY</t>
  </si>
  <si>
    <t>TENNESSEE</t>
  </si>
  <si>
    <t>NASHVILLE, TN</t>
  </si>
  <si>
    <t>OHIO</t>
  </si>
  <si>
    <t>COLUMBUS, OH</t>
  </si>
  <si>
    <t>LOUISIANA</t>
  </si>
  <si>
    <t>BATON ROUGE, LA</t>
  </si>
  <si>
    <t>INDIANA</t>
  </si>
  <si>
    <t>INDIANAPOLIS, IN</t>
  </si>
  <si>
    <t>MISSISSIPPI</t>
  </si>
  <si>
    <t>JACKSON, MS</t>
  </si>
  <si>
    <t>ILLINOIS</t>
  </si>
  <si>
    <t>ALABAMA</t>
  </si>
  <si>
    <t>MONTGOMERY, AL</t>
  </si>
  <si>
    <t>MAINE</t>
  </si>
  <si>
    <t>AUGUSTA, ME</t>
  </si>
  <si>
    <t>MISSOURI</t>
  </si>
  <si>
    <t>JEFFERSON CITY, MO</t>
  </si>
  <si>
    <t>ARKANSAS</t>
  </si>
  <si>
    <t>LITTLE ROCK, AR</t>
  </si>
  <si>
    <t>MICHIGAN</t>
  </si>
  <si>
    <t>LANSING, MI</t>
  </si>
  <si>
    <t>FLORIDA</t>
  </si>
  <si>
    <t xml:space="preserve">TEXAS </t>
  </si>
  <si>
    <t>AUSTIN, TX</t>
  </si>
  <si>
    <t>IOWA</t>
  </si>
  <si>
    <t>DES MOINES, IA</t>
  </si>
  <si>
    <t>WISCONSIN</t>
  </si>
  <si>
    <t>MADISON, WI</t>
  </si>
  <si>
    <t>CALIFORNIA</t>
  </si>
  <si>
    <t>SACRAMENTO, CA</t>
  </si>
  <si>
    <t>MINNESOTA</t>
  </si>
  <si>
    <t>ST. PAUL, MN</t>
  </si>
  <si>
    <t>OREGON</t>
  </si>
  <si>
    <t>SALEM, OR</t>
  </si>
  <si>
    <t>KANSAS</t>
  </si>
  <si>
    <t>TOPEKA, KS</t>
  </si>
  <si>
    <t>WEST VIRGINIA</t>
  </si>
  <si>
    <t>CHARLESTON, WV</t>
  </si>
  <si>
    <t>NEVADA</t>
  </si>
  <si>
    <t>NEBRASKA</t>
  </si>
  <si>
    <t>LINCOLN, NE</t>
  </si>
  <si>
    <t>COLORADO</t>
  </si>
  <si>
    <t>NORTH DAKOTA</t>
  </si>
  <si>
    <t>BISMARCK, ND</t>
  </si>
  <si>
    <t>SOUTH DAKOTA</t>
  </si>
  <si>
    <t>PIERRE, SD</t>
  </si>
  <si>
    <t>MONTANA</t>
  </si>
  <si>
    <t>HELENA, MT</t>
  </si>
  <si>
    <t>WASHINGTON</t>
  </si>
  <si>
    <t>OLYMPIA, WA</t>
  </si>
  <si>
    <t>IDAHO</t>
  </si>
  <si>
    <t>BOISE, ID</t>
  </si>
  <si>
    <t>WYOMING</t>
  </si>
  <si>
    <t>CHEYENNE, WY</t>
  </si>
  <si>
    <t>UTAH</t>
  </si>
  <si>
    <t>OKLAHOMA</t>
  </si>
  <si>
    <t>OKLAHOMA CITY, OK</t>
  </si>
  <si>
    <t>NEW MEXICO</t>
  </si>
  <si>
    <t>ARIZONA</t>
  </si>
  <si>
    <t>PHOENIX, AZ</t>
  </si>
  <si>
    <t>ALASKA</t>
  </si>
  <si>
    <t>HAWAII</t>
  </si>
  <si>
    <t>1691-94</t>
  </si>
  <si>
    <t>BICENTENNIAL-D. OF INDEPENDENCE</t>
  </si>
  <si>
    <t>07/04/76</t>
  </si>
  <si>
    <t>H.S.T. STP 4</t>
  </si>
  <si>
    <t>OLYMPIC GAMES-SKATING</t>
  </si>
  <si>
    <t>07/17/76</t>
  </si>
  <si>
    <t>LAKE PLACID, NY</t>
  </si>
  <si>
    <t>CLARA MAASS</t>
  </si>
  <si>
    <t>08/18/76</t>
  </si>
  <si>
    <t>BELLEVILLE, NJ</t>
  </si>
  <si>
    <t>ADOLPH OCHS</t>
  </si>
  <si>
    <t>09/18/76</t>
  </si>
  <si>
    <t>10/27/76</t>
  </si>
  <si>
    <t>10/21/77</t>
  </si>
  <si>
    <t>OMAHA, NE</t>
  </si>
  <si>
    <t>1976-77 SUMMARY TOTALS</t>
  </si>
  <si>
    <t>1978</t>
  </si>
  <si>
    <t>INDIAN HEAD PENNY</t>
  </si>
  <si>
    <t>01/11/78</t>
  </si>
  <si>
    <t>KANSAS CITY, MO</t>
  </si>
  <si>
    <t>1732-33</t>
  </si>
  <si>
    <t>CAPTAIN COOK</t>
  </si>
  <si>
    <t>01/20/78</t>
  </si>
  <si>
    <t>1745-48</t>
  </si>
  <si>
    <t>FOLK ART-QUILTS</t>
  </si>
  <si>
    <t>03/08/78</t>
  </si>
  <si>
    <t>S.T.BLK 4</t>
  </si>
  <si>
    <t>AMERICANA-STATUE OF LIBERTY</t>
  </si>
  <si>
    <t>03/31/78</t>
  </si>
  <si>
    <t>AMERICANA-LIGHTHOUSE</t>
  </si>
  <si>
    <t>04/14/78</t>
  </si>
  <si>
    <t>1749-52</t>
  </si>
  <si>
    <t>AMERICAN DANCE</t>
  </si>
  <si>
    <t>04/26/78</t>
  </si>
  <si>
    <t>FRENCH ALLIANCE</t>
  </si>
  <si>
    <t>05/04/78</t>
  </si>
  <si>
    <t>YORK, PA</t>
  </si>
  <si>
    <t>CINCINNATI MUSIC HALL</t>
  </si>
  <si>
    <t>05/12/78</t>
  </si>
  <si>
    <t>EARLY CANCER DETECTION</t>
  </si>
  <si>
    <t>05/18/78</t>
  </si>
  <si>
    <t>JOHN HANCOCK</t>
  </si>
  <si>
    <t>05/19/78</t>
  </si>
  <si>
    <t>QUINCY, MA</t>
  </si>
  <si>
    <t>"A" STAMP</t>
  </si>
  <si>
    <t>05/22/78</t>
  </si>
  <si>
    <t>P. ARTS-J. RODGERS</t>
  </si>
  <si>
    <t>05/24/78</t>
  </si>
  <si>
    <t>MERIDIAN, MS</t>
  </si>
  <si>
    <t>UNCLE SAM</t>
  </si>
  <si>
    <t>06/03/78</t>
  </si>
  <si>
    <t>CAPEX</t>
  </si>
  <si>
    <t>06/10/78</t>
  </si>
  <si>
    <t>TORONTO, CANADA</t>
  </si>
  <si>
    <t>BAZAAR</t>
  </si>
  <si>
    <t>E</t>
  </si>
  <si>
    <t>P. AMERICANS-HOLMES</t>
  </si>
  <si>
    <t>06/14/78</t>
  </si>
  <si>
    <t>B.c</t>
  </si>
  <si>
    <t>06/20/78</t>
  </si>
  <si>
    <t>PHOTOGRAPHY</t>
  </si>
  <si>
    <t>06/26/78</t>
  </si>
  <si>
    <t>LAS VEGAS, NV</t>
  </si>
  <si>
    <t>AMERICANA-FLAG</t>
  </si>
  <si>
    <t>06/30/78</t>
  </si>
  <si>
    <t>P. ARTS-G. M. COHAN</t>
  </si>
  <si>
    <t>07/03/78</t>
  </si>
  <si>
    <t>NON-PROFIT EMB. ENV.</t>
  </si>
  <si>
    <t>07/05/78</t>
  </si>
  <si>
    <t>ROSES</t>
  </si>
  <si>
    <t>07/11/78</t>
  </si>
  <si>
    <t>SHREVEPORT, LA</t>
  </si>
  <si>
    <t>AMERICANA-PIANO</t>
  </si>
  <si>
    <t>07/13/78</t>
  </si>
  <si>
    <t>INTERLOCHEN, MI</t>
  </si>
  <si>
    <t>VIKING MISSIONS TO MARS</t>
  </si>
  <si>
    <t>07/20/78</t>
  </si>
  <si>
    <t>HAMPTON, VA</t>
  </si>
  <si>
    <t>REVALUED $.16 ENV.</t>
  </si>
  <si>
    <t>07/28/78</t>
  </si>
  <si>
    <t>U.S. COAST GUARD EAGLE</t>
  </si>
  <si>
    <t>08/04/78</t>
  </si>
  <si>
    <t>AMERICANA-FORT NISQUALLY</t>
  </si>
  <si>
    <t>08/11/78</t>
  </si>
  <si>
    <t>TACOMA, WA</t>
  </si>
  <si>
    <t>1760-63</t>
  </si>
  <si>
    <t>OWLS</t>
  </si>
  <si>
    <t>08/26/78</t>
  </si>
  <si>
    <t>FAIRBANKS, AK</t>
  </si>
  <si>
    <t>AUTO RACING</t>
  </si>
  <si>
    <t>09/02/78</t>
  </si>
  <si>
    <t>ONTARIO, CA</t>
  </si>
  <si>
    <t>MOLLY PITCHER</t>
  </si>
  <si>
    <t>09/08/78</t>
  </si>
  <si>
    <t>FREEHOLD, NJ</t>
  </si>
  <si>
    <t>CURTISS "JENNY"</t>
  </si>
  <si>
    <t>09/16/78</t>
  </si>
  <si>
    <t>91-92</t>
  </si>
  <si>
    <t>WRIGHT BROTHERS</t>
  </si>
  <si>
    <t>09/23/78</t>
  </si>
  <si>
    <t>V.S.T. STP 2</t>
  </si>
  <si>
    <t>1764-67</t>
  </si>
  <si>
    <t>TREES</t>
  </si>
  <si>
    <t>10/09/78</t>
  </si>
  <si>
    <t>HOT SPRINGS N. PARK, AR</t>
  </si>
  <si>
    <t>10/18/78</t>
  </si>
  <si>
    <t>HOLLY, MI</t>
  </si>
  <si>
    <t>FOREIGN LETTER SHEET</t>
  </si>
  <si>
    <t>11/03/78</t>
  </si>
  <si>
    <t>ST. PETERSBURG, FL</t>
  </si>
  <si>
    <t>AMERICANA-KEROSENE LAMP</t>
  </si>
  <si>
    <t>11/16/78</t>
  </si>
  <si>
    <t>REVALUED $.13 EMB. ENV.</t>
  </si>
  <si>
    <t>11/28/78</t>
  </si>
  <si>
    <t>1978 SUMMARY TOTALS</t>
  </si>
  <si>
    <t xml:space="preserve">                        U.S. STAMP INVENTORY</t>
  </si>
  <si>
    <t xml:space="preserve">                            FIRST DAY COVERS</t>
  </si>
  <si>
    <t xml:space="preserve">                                        1979</t>
  </si>
  <si>
    <t>ROBERT F. KENNEDY</t>
  </si>
  <si>
    <t>01/12/79</t>
  </si>
  <si>
    <t>MARTIN LUTHER KING JR.</t>
  </si>
  <si>
    <t>01/13/79</t>
  </si>
  <si>
    <t>INT'L YEAR OF THE CHILD</t>
  </si>
  <si>
    <t>02/15/79</t>
  </si>
  <si>
    <t>GEORGE ROGERS CLARK</t>
  </si>
  <si>
    <t>02/23/79</t>
  </si>
  <si>
    <t>VINCENNES, IN</t>
  </si>
  <si>
    <t>JOHN STEINBECK</t>
  </si>
  <si>
    <t>02/27/79</t>
  </si>
  <si>
    <t>SALINAS, CA</t>
  </si>
  <si>
    <t>ALBERT EINSTEIN</t>
  </si>
  <si>
    <t>03/04/79</t>
  </si>
  <si>
    <t>93-94</t>
  </si>
  <si>
    <t>OCTAVE CHANUTE AIR MAIL</t>
  </si>
  <si>
    <t>03/29/79</t>
  </si>
  <si>
    <t>V.S.T. PR</t>
  </si>
  <si>
    <t>CHANUTE, KS</t>
  </si>
  <si>
    <t>1775-78</t>
  </si>
  <si>
    <t>AM. FOLK ART-TOLEWARE</t>
  </si>
  <si>
    <t>04/19/79</t>
  </si>
  <si>
    <t>LANCASTER, PA</t>
  </si>
  <si>
    <t>NON-PROFIT EMBOSSED ENV.</t>
  </si>
  <si>
    <t>05/18/79</t>
  </si>
  <si>
    <t xml:space="preserve">b </t>
  </si>
  <si>
    <t>HENRY FORD</t>
  </si>
  <si>
    <t>1779-82</t>
  </si>
  <si>
    <t>AMERICAN ARCHITECTURE</t>
  </si>
  <si>
    <t>06/04/79</t>
  </si>
  <si>
    <t>1783-86</t>
  </si>
  <si>
    <t>ENDANGERED FLORA</t>
  </si>
  <si>
    <t>06/07/79</t>
  </si>
  <si>
    <t>SEEING EYE DOGS</t>
  </si>
  <si>
    <t>06/15/79</t>
  </si>
  <si>
    <t>MORRISTOWN, NJ</t>
  </si>
  <si>
    <t>AMERICANA-RUSH LAMP</t>
  </si>
  <si>
    <t>07/02/79</t>
  </si>
  <si>
    <t>VETERINARY MEDICINE</t>
  </si>
  <si>
    <t>07/24/79</t>
  </si>
  <si>
    <t>SPECIAL OLYMPICS</t>
  </si>
  <si>
    <t>08/09/79</t>
  </si>
  <si>
    <t>BROCKPORT, NY</t>
  </si>
  <si>
    <t>AMERICANA-RR LANTERN</t>
  </si>
  <si>
    <t>08/23/79</t>
  </si>
  <si>
    <t>AMERICANA-SCHOOLS</t>
  </si>
  <si>
    <t>08/27/79</t>
  </si>
  <si>
    <t>DEVIL'S LAKE, ND</t>
  </si>
  <si>
    <t>OLYMPIC GAMES-DECATHLON</t>
  </si>
  <si>
    <t>09/05/79</t>
  </si>
  <si>
    <t>H. SHT. PR</t>
  </si>
  <si>
    <t>AMERICANA-IRON "BETTY" LAMP</t>
  </si>
  <si>
    <t>09/11/79</t>
  </si>
  <si>
    <t>SAN JUAN, PR</t>
  </si>
  <si>
    <t>OLYMPIC GAMES-SPRINTER</t>
  </si>
  <si>
    <t>09/17/79</t>
  </si>
  <si>
    <t>EUGENE, OR</t>
  </si>
  <si>
    <t>JOHN PAUL JONES</t>
  </si>
  <si>
    <t>09/23/79</t>
  </si>
  <si>
    <t>1791-94</t>
  </si>
  <si>
    <t xml:space="preserve">OLYMPIC GAMES-SUMMER </t>
  </si>
  <si>
    <t>09/28/79</t>
  </si>
  <si>
    <t>IOLANI PALACE</t>
  </si>
  <si>
    <t>10/01/79</t>
  </si>
  <si>
    <t>CASIMIR PULASKI</t>
  </si>
  <si>
    <t>10/11/79</t>
  </si>
  <si>
    <t>SAVANNAH, GA</t>
  </si>
  <si>
    <t>CHRISTMAS-TRADITIONAL</t>
  </si>
  <si>
    <t>10/18/79</t>
  </si>
  <si>
    <t>CHRISTMAS-CONTEMPORARY</t>
  </si>
  <si>
    <t>NORTH POLE, AK</t>
  </si>
  <si>
    <t>AMERICANA-GUITAR</t>
  </si>
  <si>
    <t>10/25/79</t>
  </si>
  <si>
    <t>COIL STP 2/3</t>
  </si>
  <si>
    <t>OLYMPIC GAMES-HIGH JUMP</t>
  </si>
  <si>
    <t>11/01/79</t>
  </si>
  <si>
    <t>COLORADO SPRINGS, CO</t>
  </si>
  <si>
    <t>WILL ROGERS</t>
  </si>
  <si>
    <t>11/04/79</t>
  </si>
  <si>
    <t>CLAREMORE, OK</t>
  </si>
  <si>
    <t>VIETNAM VETERANS</t>
  </si>
  <si>
    <t>11/11/79</t>
  </si>
  <si>
    <t>95-96</t>
  </si>
  <si>
    <t>WILEY POST</t>
  </si>
  <si>
    <t>11/20/79</t>
  </si>
  <si>
    <t>OLYMPIC GAMES-GYMNAST</t>
  </si>
  <si>
    <t>12/01/79</t>
  </si>
  <si>
    <t>FORT WORTH, TX</t>
  </si>
  <si>
    <t>OLYMPIC GAMES</t>
  </si>
  <si>
    <t>12/05/79</t>
  </si>
  <si>
    <t>BAY SHORE, NY</t>
  </si>
  <si>
    <t>OLYMPIC GAMES-SOCCER</t>
  </si>
  <si>
    <t>12/10/79</t>
  </si>
  <si>
    <t>EAST RUTHERFORD, NJ</t>
  </si>
  <si>
    <t>1979 SUMMARY TOTALS</t>
  </si>
  <si>
    <t>01/15/80</t>
  </si>
  <si>
    <t>P. ARTS- W.C. FIELDS</t>
  </si>
  <si>
    <t>01/29/80</t>
  </si>
  <si>
    <t>BEVERLY HILLS, CA</t>
  </si>
  <si>
    <t>1795-98</t>
  </si>
  <si>
    <t>OLYMPIC GAMES-WINTER</t>
  </si>
  <si>
    <t>02/01/80</t>
  </si>
  <si>
    <t>WINDMILLS BOOKLET</t>
  </si>
  <si>
    <t>02/07/80</t>
  </si>
  <si>
    <t>BK PN 10</t>
  </si>
  <si>
    <t>LUBBOCK, TX</t>
  </si>
  <si>
    <t>BENJAMIN BANNEKER</t>
  </si>
  <si>
    <t>02/15/80</t>
  </si>
  <si>
    <t>1805-10</t>
  </si>
  <si>
    <t>NAT'L LETTER WRITING WEEK</t>
  </si>
  <si>
    <t>02/25/80</t>
  </si>
  <si>
    <t>V.S.T. STP 6</t>
  </si>
  <si>
    <t>1805-06</t>
  </si>
  <si>
    <t>1807-08</t>
  </si>
  <si>
    <t>1809-10</t>
  </si>
  <si>
    <t>AMERICANA-INKWELL/QUILL</t>
  </si>
  <si>
    <t>03/06/80</t>
  </si>
  <si>
    <t>COIL STP 2</t>
  </si>
  <si>
    <t>AMERICANA-EAGLE/SHIELD(B.E.)</t>
  </si>
  <si>
    <t>COIL STP 5X3</t>
  </si>
  <si>
    <t>SALT LAKE TEMPLE</t>
  </si>
  <si>
    <t>04/05/80</t>
  </si>
  <si>
    <t>FRANCES PERKINS</t>
  </si>
  <si>
    <t>04/10/80</t>
  </si>
  <si>
    <t>BICYCLING ENVELOPE</t>
  </si>
  <si>
    <t>05/16/80</t>
  </si>
  <si>
    <t>DOLLY MADISON</t>
  </si>
  <si>
    <t>05/20/80</t>
  </si>
  <si>
    <t>EMILY BISSELL</t>
  </si>
  <si>
    <t>05/31/80</t>
  </si>
  <si>
    <t>WILMINGTON, DE</t>
  </si>
  <si>
    <t>AMERICANA-VIOLINS</t>
  </si>
  <si>
    <t>06/23/80</t>
  </si>
  <si>
    <t>COIL STP 3</t>
  </si>
  <si>
    <t>LINE PR</t>
  </si>
  <si>
    <t>AMERICANA-VIOLINS ENV.</t>
  </si>
  <si>
    <t>c</t>
  </si>
  <si>
    <t>HELEN KELLER</t>
  </si>
  <si>
    <t>06/27/80</t>
  </si>
  <si>
    <t>TUSCUMBIA, AL</t>
  </si>
  <si>
    <t>LANDING OF ROCHAMBEAU</t>
  </si>
  <si>
    <t>07/11/80</t>
  </si>
  <si>
    <t>NEWPORT, RI</t>
  </si>
  <si>
    <t>VETERAN'S ADMINISTRATION</t>
  </si>
  <si>
    <t>07/21/80</t>
  </si>
  <si>
    <t>GEN. BERNARDO de GALVEZ</t>
  </si>
  <si>
    <t>0723/80</t>
  </si>
  <si>
    <t>1827-30</t>
  </si>
  <si>
    <t>CORAL REEFS</t>
  </si>
  <si>
    <t>08/26/80</t>
  </si>
  <si>
    <t>ORGANIZED LABOR</t>
  </si>
  <si>
    <t>09/01/80</t>
  </si>
  <si>
    <t>EDITH WHARTON</t>
  </si>
  <si>
    <t>09/05/80</t>
  </si>
  <si>
    <t>NEW HAVEN, CT</t>
  </si>
  <si>
    <t>EDUCATION</t>
  </si>
  <si>
    <t>09/12/80</t>
  </si>
  <si>
    <t>FRANKLIN, MA</t>
  </si>
  <si>
    <t>AMERICA'S CUP ENV.</t>
  </si>
  <si>
    <t>09/15/80</t>
  </si>
  <si>
    <t>1834-37</t>
  </si>
  <si>
    <t>AM. FOLK ART-MASKS</t>
  </si>
  <si>
    <t>09/25/80</t>
  </si>
  <si>
    <t>SPOKANE, WA</t>
  </si>
  <si>
    <t>BATTLE OF KING'S MOUNTAIN</t>
  </si>
  <si>
    <t>10/07/80</t>
  </si>
  <si>
    <t>KING'S MOUNTAIN, NC</t>
  </si>
  <si>
    <t>1838-41</t>
  </si>
  <si>
    <t>AM. ARCHITECTURE</t>
  </si>
  <si>
    <t>10/09/80</t>
  </si>
  <si>
    <t>HONEYBEE ENV.</t>
  </si>
  <si>
    <t>10/10/80</t>
  </si>
  <si>
    <t>PARIS, IL</t>
  </si>
  <si>
    <t>PHILIP MAZZEI</t>
  </si>
  <si>
    <t>10/13/80</t>
  </si>
  <si>
    <t>10/31/80</t>
  </si>
  <si>
    <t>CHRISTMAS, MI</t>
  </si>
  <si>
    <t>SIR FRANCIS DRAKE</t>
  </si>
  <si>
    <t>11/21/80</t>
  </si>
  <si>
    <t>SAN RAFAEL ,CA</t>
  </si>
  <si>
    <t>G. AMERICANS-SEQUOYAH</t>
  </si>
  <si>
    <t>12/27/80</t>
  </si>
  <si>
    <t>TAHLEQUAH, OK</t>
  </si>
  <si>
    <t>TOUR THE U.S AEROGRAMME</t>
  </si>
  <si>
    <t>12/29/80</t>
  </si>
  <si>
    <t>GLEN CURTISS</t>
  </si>
  <si>
    <t>12/30/80</t>
  </si>
  <si>
    <t>HAMMONDSPORT, NY</t>
  </si>
  <si>
    <t>BLANCE STUART SCOTT</t>
  </si>
  <si>
    <t>1980 SUMMARY TOTALS</t>
  </si>
  <si>
    <t>1981</t>
  </si>
  <si>
    <t>FIRST TRANSPACIFIC FLIGHT</t>
  </si>
  <si>
    <t>01/02/81</t>
  </si>
  <si>
    <t>WENATCHEE, WA</t>
  </si>
  <si>
    <t>EVERETT DIRKSEN</t>
  </si>
  <si>
    <t>01/04/81</t>
  </si>
  <si>
    <t>PEKIN, IL</t>
  </si>
  <si>
    <t>BATTLE OF COWPENS</t>
  </si>
  <si>
    <t>01/17/81</t>
  </si>
  <si>
    <t>COWPENS, SC</t>
  </si>
  <si>
    <t>WHITNEY M. YOUNG, JR.</t>
  </si>
  <si>
    <t>01/30/81</t>
  </si>
  <si>
    <t>B STAMP-SHEET</t>
  </si>
  <si>
    <t>03/15/81</t>
  </si>
  <si>
    <t>B STAMP-COIL</t>
  </si>
  <si>
    <t>B STAMP-BOOKLET</t>
  </si>
  <si>
    <t>B STAMP-ENVELOPE</t>
  </si>
  <si>
    <t>B STAMP-POSTCARD</t>
  </si>
  <si>
    <t>B STAMP-POSTCARD(R.R.)</t>
  </si>
  <si>
    <t>STAR EMBOSSED ENV.</t>
  </si>
  <si>
    <t>04/02/81</t>
  </si>
  <si>
    <t>STAR CITY, IN</t>
  </si>
  <si>
    <t>AMERICANA-TORCH</t>
  </si>
  <si>
    <t>04/08/81</t>
  </si>
  <si>
    <t>H. SHT PR</t>
  </si>
  <si>
    <t>DALLAS, TX</t>
  </si>
  <si>
    <t>1876-79</t>
  </si>
  <si>
    <t>FLOWERS</t>
  </si>
  <si>
    <t>04/23/81</t>
  </si>
  <si>
    <t>FORT VALLEY, CA</t>
  </si>
  <si>
    <t>AMERICA THE BEAUTIFUL-GRAIN</t>
  </si>
  <si>
    <t>04/24/81</t>
  </si>
  <si>
    <t>PORTLAND, ME</t>
  </si>
  <si>
    <t>AMERICA THE BEAUTIFUL-SEA</t>
  </si>
  <si>
    <t>AMERICA THE BEAUTIFUL-MTS</t>
  </si>
  <si>
    <t>AMERICAN RED CROSS</t>
  </si>
  <si>
    <t>05/01/81</t>
  </si>
  <si>
    <t>ISAIAH THOMAS</t>
  </si>
  <si>
    <t>05/05/81</t>
  </si>
  <si>
    <t>WORCESTER, MA</t>
  </si>
  <si>
    <t>ISAIAH THOMAS(R.R.)</t>
  </si>
  <si>
    <t>G. AMERICANS-GEORGE MASON</t>
  </si>
  <si>
    <t>05/07/81</t>
  </si>
  <si>
    <t>GUNSTON HALL, VA</t>
  </si>
  <si>
    <t>SAVINGS AND LOAN SESQUICENTENNIAL</t>
  </si>
  <si>
    <t>05/08/81</t>
  </si>
  <si>
    <t>AMERICAN WILDLIFE</t>
  </si>
  <si>
    <t>05/14/81</t>
  </si>
  <si>
    <t>TRANSPORTATION-SURREY</t>
  </si>
  <si>
    <t>05/18/81</t>
  </si>
  <si>
    <t>NOTCH, MO</t>
  </si>
  <si>
    <t>1912-19</t>
  </si>
  <si>
    <t>SPACE ACHIEVEMENTS</t>
  </si>
  <si>
    <t>05/21/81</t>
  </si>
  <si>
    <t>S.T. BLK 8</t>
  </si>
  <si>
    <t>HIST PROV MINT</t>
  </si>
  <si>
    <t>THIS IS NO. 014510 OF A LIMITED EDITION WITH STERLING SILVER MEDAL ISSUED BY THE HISTORIC PROVIDENCE MINT</t>
  </si>
  <si>
    <t>(INHERITED)</t>
  </si>
  <si>
    <t>G. AMERICANS-RACHEL CARSON</t>
  </si>
  <si>
    <t>05/28/81</t>
  </si>
  <si>
    <t>SPRINGDALE, PA</t>
  </si>
  <si>
    <t>G. AMERICANS-CHARLES DREW</t>
  </si>
  <si>
    <t>06/03/81</t>
  </si>
  <si>
    <t>PROFESSIONAL MANAGEMENT</t>
  </si>
  <si>
    <t>06/18/81</t>
  </si>
  <si>
    <t>TRANSPORTATION-ELEC AUTO</t>
  </si>
  <si>
    <t>06/25/81</t>
  </si>
  <si>
    <t>GREENFIELD VILLAGE, MI</t>
  </si>
  <si>
    <t>1921-24</t>
  </si>
  <si>
    <t>PRESERVATION OF WILDLIFE HABITATS</t>
  </si>
  <si>
    <t>06/26/81</t>
  </si>
  <si>
    <t>RENO, NV</t>
  </si>
  <si>
    <t>DISABLED PERSONS</t>
  </si>
  <si>
    <t>06/29/81</t>
  </si>
  <si>
    <t>MILFORD, MI</t>
  </si>
  <si>
    <t>RW</t>
  </si>
  <si>
    <t>HUNTING PERMIT-RUDDY DUCKS</t>
  </si>
  <si>
    <t>07/01/81</t>
  </si>
  <si>
    <t>CAPEX-MALLARD</t>
  </si>
  <si>
    <t>THIS IS THE FIRST TIME A FIRST DAY COVER WAS ISSUED FOR A HUNTING PERMIT STAMP.</t>
  </si>
  <si>
    <t>EDNA VINCENT MILLAY</t>
  </si>
  <si>
    <t>07/10/81</t>
  </si>
  <si>
    <t>AUSTERLITZ, NY</t>
  </si>
  <si>
    <t>BLINDED VETERANS</t>
  </si>
  <si>
    <t>08/13/81</t>
  </si>
  <si>
    <t>ALCOHOLISM</t>
  </si>
  <si>
    <t>08/19/81</t>
  </si>
  <si>
    <t>1928-31</t>
  </si>
  <si>
    <t>ARCHITECTURE</t>
  </si>
  <si>
    <t>08/23/81</t>
  </si>
  <si>
    <t>BATTLE OF EUTAW SPRINGS</t>
  </si>
  <si>
    <t>09/08/81</t>
  </si>
  <si>
    <t>EUTAW SPRINGS, SC</t>
  </si>
  <si>
    <t>TOUR THE U.S.A. AEROGRAMME</t>
  </si>
  <si>
    <t>09/21/81</t>
  </si>
  <si>
    <t>BABE ZAHARIAS</t>
  </si>
  <si>
    <t>09/22/81</t>
  </si>
  <si>
    <t>PINEHURST, NC</t>
  </si>
  <si>
    <t>BOBBY JONES</t>
  </si>
  <si>
    <t>LEWIS &amp; CLARK</t>
  </si>
  <si>
    <t>09/23/81</t>
  </si>
  <si>
    <t>SAINT LOUIS, MO</t>
  </si>
  <si>
    <t>10/09/81</t>
  </si>
  <si>
    <t>ROBERT MORRIS</t>
  </si>
  <si>
    <t>10/11/81</t>
  </si>
  <si>
    <t>ROBERT MORRIS(R.R.)</t>
  </si>
  <si>
    <t>C STAMP-ENVELOPE</t>
  </si>
  <si>
    <t>C STAMP-SHEET</t>
  </si>
  <si>
    <t>C STAMP-COIL</t>
  </si>
  <si>
    <t>C STAMP-BOOKLET</t>
  </si>
  <si>
    <t>JAMES HOBAN</t>
  </si>
  <si>
    <t>10/13/81</t>
  </si>
  <si>
    <t>1937-38</t>
  </si>
  <si>
    <t>BATTLE OF YORKTOWN</t>
  </si>
  <si>
    <t>10/16/81</t>
  </si>
  <si>
    <t>H.S.T. STP 2</t>
  </si>
  <si>
    <t>YORKTOWN, VA</t>
  </si>
  <si>
    <t>10/28/81</t>
  </si>
  <si>
    <t>CHRISTMAS VALLEY, OR</t>
  </si>
  <si>
    <t>JOHN HANSON</t>
  </si>
  <si>
    <t>11/05/81</t>
  </si>
  <si>
    <t>FREDERICK, MD</t>
  </si>
  <si>
    <t>11/10/81</t>
  </si>
  <si>
    <t>CAPITOL DOME ENVELOPE</t>
  </si>
  <si>
    <t>11/13/81</t>
  </si>
  <si>
    <t>TRANS.-FIRE PUMPER</t>
  </si>
  <si>
    <t>12/10/81</t>
  </si>
  <si>
    <t>ALEXANDRIA, VA</t>
  </si>
  <si>
    <t>1942-45</t>
  </si>
  <si>
    <t>DESERT PLANTS</t>
  </si>
  <si>
    <t>12/11/81</t>
  </si>
  <si>
    <t>TUCSON, AZ</t>
  </si>
  <si>
    <t>TRANS.-MAIL WAGON</t>
  </si>
  <si>
    <t>12/15/81</t>
  </si>
  <si>
    <t>FLAG OVER SUPREME COURT</t>
  </si>
  <si>
    <t>12/17/81</t>
  </si>
  <si>
    <t>1981 SUMMARY TOTALS</t>
  </si>
  <si>
    <t xml:space="preserve">PAGE 1 OF 2 </t>
  </si>
  <si>
    <t>1982</t>
  </si>
  <si>
    <t>BIGHORN SHEEP</t>
  </si>
  <si>
    <t>01/08/82</t>
  </si>
  <si>
    <t>BIGHORN, MT</t>
  </si>
  <si>
    <t>G. AMERICANS-R. BUNCHE</t>
  </si>
  <si>
    <t>01/12/82</t>
  </si>
  <si>
    <t>G. AMERICANS-CRAZY HORSE</t>
  </si>
  <si>
    <t>01/15/82</t>
  </si>
  <si>
    <t>CRAZY HORSE, SD</t>
  </si>
  <si>
    <t>G. AMERICANS-R. MILLIKAN</t>
  </si>
  <si>
    <t>01/26/82</t>
  </si>
  <si>
    <t>PASADENA, CA</t>
  </si>
  <si>
    <t>FRANKLIN D. ROOSEVELT</t>
  </si>
  <si>
    <t>01/30/82</t>
  </si>
  <si>
    <t>B.E.</t>
  </si>
  <si>
    <t>LOVE</t>
  </si>
  <si>
    <t>02/01/82</t>
  </si>
  <si>
    <t>TRANS.-BICYCLE</t>
  </si>
  <si>
    <t>02/17/82</t>
  </si>
  <si>
    <t>COIL STP 5</t>
  </si>
  <si>
    <t>WHEELING, WV</t>
  </si>
  <si>
    <t>NON-PROFIT ENVELOPE</t>
  </si>
  <si>
    <t>d</t>
  </si>
  <si>
    <t>P. AMERICANS-0.W. HOLMES</t>
  </si>
  <si>
    <t>GEORGE WASHINGTON</t>
  </si>
  <si>
    <t>02/22/82</t>
  </si>
  <si>
    <t>SOARING AIR MAIL POSTCARD</t>
  </si>
  <si>
    <t>03/05/82</t>
  </si>
  <si>
    <t>TRANS.-HANSOM CAB</t>
  </si>
  <si>
    <t>03/26/82</t>
  </si>
  <si>
    <t>CHATTANOOGA, TN</t>
  </si>
  <si>
    <t>FRANCIS MARION</t>
  </si>
  <si>
    <t>04/03/82</t>
  </si>
  <si>
    <t>MARION, SC</t>
  </si>
  <si>
    <t>SIEUR de la SALLE</t>
  </si>
  <si>
    <t>04/07/82</t>
  </si>
  <si>
    <t>1953-2002</t>
  </si>
  <si>
    <t>BIRDS AND FLOWERS</t>
  </si>
  <si>
    <t>04/14/82</t>
  </si>
  <si>
    <t xml:space="preserve">ALASKA </t>
  </si>
  <si>
    <t xml:space="preserve">DELAWARE </t>
  </si>
  <si>
    <t xml:space="preserve">FLORIDA </t>
  </si>
  <si>
    <t xml:space="preserve">IOWA </t>
  </si>
  <si>
    <t xml:space="preserve">NEBRASKA </t>
  </si>
  <si>
    <t>TEXAS</t>
  </si>
  <si>
    <t>U.S.-NETHERLANDS</t>
  </si>
  <si>
    <t>04/20/82</t>
  </si>
  <si>
    <t>LIBRARY OF CONGRESS</t>
  </si>
  <si>
    <t>04/21/82</t>
  </si>
  <si>
    <t>CONSUMER EDUCATION</t>
  </si>
  <si>
    <t>04/27/82</t>
  </si>
  <si>
    <t>2006-09</t>
  </si>
  <si>
    <t>KNOXVILLE WORLD'S FAIR</t>
  </si>
  <si>
    <t>04/29/82</t>
  </si>
  <si>
    <t>KNOXVILLE, TN</t>
  </si>
  <si>
    <t>HORATIO ALGER</t>
  </si>
  <si>
    <t>04/30/82</t>
  </si>
  <si>
    <t>WILLOW GROVE, PA</t>
  </si>
  <si>
    <t>TRANS.-LOCOMOTIVE</t>
  </si>
  <si>
    <t>05/20/82</t>
  </si>
  <si>
    <t>TRANS.-ELECTRIC CAR</t>
  </si>
  <si>
    <t>AGING TOGETHER</t>
  </si>
  <si>
    <t>05/21/82</t>
  </si>
  <si>
    <t>SUN CITY, AZ</t>
  </si>
  <si>
    <t>06/01/82</t>
  </si>
  <si>
    <t>P. ARTS-THE BARRYMORES</t>
  </si>
  <si>
    <t>06/08/82</t>
  </si>
  <si>
    <t>1.</t>
  </si>
  <si>
    <t xml:space="preserve">        2.</t>
  </si>
  <si>
    <t>ITEM 76 FIRST ISSUED 6/1/82 IN BOOKLET CONTAINING ONE(1) PANE OF 10 STAMPS FOR $2.00.</t>
  </si>
  <si>
    <t>THIS ITEM REISSUED ON 11/17/83 IN BOOKLET WITH TWO(2) PANES OF 10 FOR $4.00.</t>
  </si>
  <si>
    <t xml:space="preserve">PAGE 2 OF 2 </t>
  </si>
  <si>
    <t>DR. MARY WALKER</t>
  </si>
  <si>
    <t>06/10/82</t>
  </si>
  <si>
    <t>OSWEGO, NY</t>
  </si>
  <si>
    <t>THE GREAT SEAL OF THE U.S.</t>
  </si>
  <si>
    <t>06/15/82</t>
  </si>
  <si>
    <t>*</t>
  </si>
  <si>
    <t>ITEMS 79 AND 80 ARE THE SAME</t>
  </si>
  <si>
    <t>PHILADELPHIA ACADEMY OF MUSIC</t>
  </si>
  <si>
    <t>06/18/82</t>
  </si>
  <si>
    <t>INTERNATIONAL PEACE GARDEN</t>
  </si>
  <si>
    <t>06/30/82</t>
  </si>
  <si>
    <t>DUNSEITH, ND</t>
  </si>
  <si>
    <t>HUNTING PERMIT-CANVASBACKS</t>
  </si>
  <si>
    <t>07/01/82</t>
  </si>
  <si>
    <t>WILDLIFE CONS-TURKEYS</t>
  </si>
  <si>
    <t>CAPEX-CANADA GOOSE</t>
  </si>
  <si>
    <t>AMERICA'S LIBRARIES</t>
  </si>
  <si>
    <t>07/13/82</t>
  </si>
  <si>
    <t>JACKIE ROBINSON</t>
  </si>
  <si>
    <t>08/02/82</t>
  </si>
  <si>
    <t>COOPERSTOWN, NY</t>
  </si>
  <si>
    <t>THE PURPLE HEART</t>
  </si>
  <si>
    <t>08/06/82</t>
  </si>
  <si>
    <t>TRANS.-STAGECOACH</t>
  </si>
  <si>
    <t>08/19/82</t>
  </si>
  <si>
    <t>COIL STP 3/2</t>
  </si>
  <si>
    <t>TOURO SYNAGOGUE</t>
  </si>
  <si>
    <t>08/22/82</t>
  </si>
  <si>
    <t>WOLF TRAP FARM PARK</t>
  </si>
  <si>
    <t>09/01/82</t>
  </si>
  <si>
    <t>VIENNA, VA</t>
  </si>
  <si>
    <t>WORLD TRADE AEROGRAMME</t>
  </si>
  <si>
    <t>09/16/82</t>
  </si>
  <si>
    <t>2019-22</t>
  </si>
  <si>
    <t>09/30/82</t>
  </si>
  <si>
    <t>ST. FRANCIS OF ASSISI</t>
  </si>
  <si>
    <t>10/07/82</t>
  </si>
  <si>
    <t>PONCE de LEON</t>
  </si>
  <si>
    <t>10/12/82</t>
  </si>
  <si>
    <t>OLD ST. LOUIS POST OFFICE</t>
  </si>
  <si>
    <t>10/14/82</t>
  </si>
  <si>
    <t>10/28/82</t>
  </si>
  <si>
    <t>2027-30</t>
  </si>
  <si>
    <t>SNOW, OK</t>
  </si>
  <si>
    <t>KITTEN AND PUPPY</t>
  </si>
  <si>
    <t>11/03/82</t>
  </si>
  <si>
    <t>V. SHT PR</t>
  </si>
  <si>
    <t>DANVERS, MA</t>
  </si>
  <si>
    <t>G. AMERICANS-I. STRAVINSKY</t>
  </si>
  <si>
    <t>11/18/82</t>
  </si>
  <si>
    <t>1982 SUMMARY TOTALS</t>
  </si>
  <si>
    <t>1983</t>
  </si>
  <si>
    <t>WORLD COMMUNICATIONS YEAR</t>
  </si>
  <si>
    <t>01/07/83</t>
  </si>
  <si>
    <t>ANAHEIM, CA</t>
  </si>
  <si>
    <t>UO</t>
  </si>
  <si>
    <t>OFFICIAL MAIL ENVELOPE</t>
  </si>
  <si>
    <t>01/12/83</t>
  </si>
  <si>
    <t>UZ</t>
  </si>
  <si>
    <t>OFFICIAL MAIL POSTCARD</t>
  </si>
  <si>
    <t>O</t>
  </si>
  <si>
    <t>OFFICIAL STAMPS</t>
  </si>
  <si>
    <t>H. STP 3</t>
  </si>
  <si>
    <t>H. STP 2/1</t>
  </si>
  <si>
    <t>SCIENCE &amp; INDUSTRY</t>
  </si>
  <si>
    <t>01/19/83</t>
  </si>
  <si>
    <t>OGLETHORPE POSTCARD</t>
  </si>
  <si>
    <t>02/12/83</t>
  </si>
  <si>
    <t>TRANS.-SLED</t>
  </si>
  <si>
    <t>03/21/83</t>
  </si>
  <si>
    <t>COIL STP 4</t>
  </si>
  <si>
    <t>U.S.-SWEDEN</t>
  </si>
  <si>
    <t>03/24/83</t>
  </si>
  <si>
    <t>U.S.-SWEDEN(SWEDISH STAMP)</t>
  </si>
  <si>
    <t>STOCKHOM, SWEDEN</t>
  </si>
  <si>
    <t>B. FREE FRANKLIN</t>
  </si>
  <si>
    <t>TRANS.-HANDCAR</t>
  </si>
  <si>
    <t>03/25/83</t>
  </si>
  <si>
    <t>COIL STP 4/3</t>
  </si>
  <si>
    <t>ROCHESTER, NY</t>
  </si>
  <si>
    <t>2032-35</t>
  </si>
  <si>
    <t>HOT AIR BALLOONING</t>
  </si>
  <si>
    <t>03/31/83</t>
  </si>
  <si>
    <t>ALBUQUERQUE, NM</t>
  </si>
  <si>
    <t>CCC-50TH ANNIVERSARY</t>
  </si>
  <si>
    <t>04/05/83</t>
  </si>
  <si>
    <t>LURAY, VA</t>
  </si>
  <si>
    <t>105-8</t>
  </si>
  <si>
    <t>SUMMER OLYMPICS-1984</t>
  </si>
  <si>
    <t>04/08/83</t>
  </si>
  <si>
    <t>LOS ANGELES, CAL</t>
  </si>
  <si>
    <t>JOSEPH PRIESTLEY</t>
  </si>
  <si>
    <t>04/13/83</t>
  </si>
  <si>
    <t>NORTHUMBERLAND, PA</t>
  </si>
  <si>
    <t>OLD WASHINGTON P.O.</t>
  </si>
  <si>
    <t>04/19/83</t>
  </si>
  <si>
    <t>VOLUNTEER-LEND A HAND</t>
  </si>
  <si>
    <t>04/20/83</t>
  </si>
  <si>
    <t>U.S.-GERMANY</t>
  </si>
  <si>
    <t>04/29/83</t>
  </si>
  <si>
    <t>GERMANTOWN, PA</t>
  </si>
  <si>
    <t>U.S.-GERMANY(GERMAN STAMP)</t>
  </si>
  <si>
    <t>05/05/83</t>
  </si>
  <si>
    <t>BONN, WEST GERMANY</t>
  </si>
  <si>
    <t>05/14/83</t>
  </si>
  <si>
    <t>BROOKLYN BRIDGE</t>
  </si>
  <si>
    <t>05/17/83</t>
  </si>
  <si>
    <t>T.V.A.</t>
  </si>
  <si>
    <t>05/18/83</t>
  </si>
  <si>
    <t>G. AMERICANS-CARL SCHURZ</t>
  </si>
  <si>
    <t>06/03/83</t>
  </si>
  <si>
    <t>BLK 4, SGL</t>
  </si>
  <si>
    <t>WATERTOWN, WI</t>
  </si>
  <si>
    <t>MEDAL OF HONOR</t>
  </si>
  <si>
    <t>06/07/83</t>
  </si>
  <si>
    <t>SCOTT JOPLIN</t>
  </si>
  <si>
    <t>06/09/83</t>
  </si>
  <si>
    <t>SEDALIA, MO</t>
  </si>
  <si>
    <t>G. AMERICANS-T.H. GALLAUDET</t>
  </si>
  <si>
    <t>06/10/83</t>
  </si>
  <si>
    <t>WEST HARTFORD, CT</t>
  </si>
  <si>
    <t>101-04</t>
  </si>
  <si>
    <t>06/17/83</t>
  </si>
  <si>
    <t>G. AMERICANS-PEARL BUCK</t>
  </si>
  <si>
    <t>06/25/83</t>
  </si>
  <si>
    <t>HILLSBORO, WV</t>
  </si>
  <si>
    <t>HUNTING PERMIT-PINTAILS</t>
  </si>
  <si>
    <t>07/01/83</t>
  </si>
  <si>
    <t>CAPEX-CARDINAL</t>
  </si>
  <si>
    <t>BABE RUTH</t>
  </si>
  <si>
    <t>07/06/83</t>
  </si>
  <si>
    <t>NATHANIEL HAWTHORNE</t>
  </si>
  <si>
    <t>07/08/83</t>
  </si>
  <si>
    <t>SALEM, MA</t>
  </si>
  <si>
    <t>G. AMERICANS-H. CLAY</t>
  </si>
  <si>
    <t>07/13/83</t>
  </si>
  <si>
    <t>BLK 6, SGL</t>
  </si>
  <si>
    <t xml:space="preserve">WASHINGTON, DC </t>
  </si>
  <si>
    <t>2048-51</t>
  </si>
  <si>
    <t>07/28/83</t>
  </si>
  <si>
    <t>SOUTH BEND, IN</t>
  </si>
  <si>
    <t>PARALYZED VETERANS</t>
  </si>
  <si>
    <t>08/03/83</t>
  </si>
  <si>
    <t>08/05/83</t>
  </si>
  <si>
    <t>LONG BEACH, CA</t>
  </si>
  <si>
    <t>EXPRESS MAIL</t>
  </si>
  <si>
    <t>08/12/83</t>
  </si>
  <si>
    <t>BK PN 3</t>
  </si>
  <si>
    <t>TRANS.-OMNIBUS</t>
  </si>
  <si>
    <t>08/19/83</t>
  </si>
  <si>
    <t>TRANS.-ELECTRIC AUTO</t>
  </si>
  <si>
    <t>TREATY OF PARIS</t>
  </si>
  <si>
    <t>09/02/83</t>
  </si>
  <si>
    <t>TREATY OF PARIS(FRENCH STAMP)</t>
  </si>
  <si>
    <t>VERSAILLES, FRANCE</t>
  </si>
  <si>
    <t>CIVIL SERVICE</t>
  </si>
  <si>
    <t>09/09/83</t>
  </si>
  <si>
    <t>METROPOLITAN OPERA</t>
  </si>
  <si>
    <t>09/14/83</t>
  </si>
  <si>
    <t>2055-58</t>
  </si>
  <si>
    <t>AMERICAN INVENTORS</t>
  </si>
  <si>
    <t>09/21/83</t>
  </si>
  <si>
    <t>G. AMERICANS-D. DIX</t>
  </si>
  <si>
    <t>09/23/83</t>
  </si>
  <si>
    <t>HAMPDEN, ME</t>
  </si>
  <si>
    <t>2059-62</t>
  </si>
  <si>
    <t>STREET CARS</t>
  </si>
  <si>
    <t>10/08/83</t>
  </si>
  <si>
    <t>KENNEBUNKPORT, ME</t>
  </si>
  <si>
    <t>TRANS.-MOTORCYCLE</t>
  </si>
  <si>
    <t>10/10/83</t>
  </si>
  <si>
    <t>10/14/83</t>
  </si>
  <si>
    <t>10/28/83</t>
  </si>
  <si>
    <t>SANTA CLAUS, IN</t>
  </si>
  <si>
    <t>109-12</t>
  </si>
  <si>
    <t>11/04/83</t>
  </si>
  <si>
    <t>MARTIN LUTHER</t>
  </si>
  <si>
    <t>11/11/83</t>
  </si>
  <si>
    <t>11/17/83</t>
  </si>
  <si>
    <t>OLYMPICS-1984</t>
  </si>
  <si>
    <t>12/29/83</t>
  </si>
  <si>
    <t>THESE COVERS ARE FROM A NUMBERED LOT OF COVERS THAT ORBITED THE EARTH ABOARD CHALLENGER</t>
  </si>
  <si>
    <t>STS-8 FLIGHT COVER</t>
  </si>
  <si>
    <t>U.S. POSTAL SERV.</t>
  </si>
  <si>
    <t>BK PN SGL</t>
  </si>
  <si>
    <t>COVER NO. 8490</t>
  </si>
  <si>
    <t>COVER NO. 76955</t>
  </si>
  <si>
    <t>1983 SUMMARY TOTALS</t>
  </si>
  <si>
    <t>ITEM 57 FIRST ISSUED ON 6/1/82 FOR $2.00 BOOKLET CONTAINING (1) PANE OF 10 STAMPS.</t>
  </si>
  <si>
    <t xml:space="preserve">THIS SAME PANE OF 10 STAMPS REISSUED ON 11/17/83 FOR $4.00 BOOKLET CONTAINING (2) </t>
  </si>
  <si>
    <t>PANES OF 10 STAMPS EACH.</t>
  </si>
  <si>
    <t>1984</t>
  </si>
  <si>
    <t>01/03/84</t>
  </si>
  <si>
    <t>2067-70</t>
  </si>
  <si>
    <t>WINTER OLYMPICS-1984</t>
  </si>
  <si>
    <t>01/06/84</t>
  </si>
  <si>
    <t>F.D.I.C.</t>
  </si>
  <si>
    <t>01/12/84</t>
  </si>
  <si>
    <t>L.P.</t>
  </si>
  <si>
    <t>G. AMERICANS-H. TRUMAN</t>
  </si>
  <si>
    <t>01/26/84</t>
  </si>
  <si>
    <t>01/31/84</t>
  </si>
  <si>
    <t>CARTER WOODSON</t>
  </si>
  <si>
    <t>02/01/84</t>
  </si>
  <si>
    <t>TRANS.-CABOOSE</t>
  </si>
  <si>
    <t>02/03/84</t>
  </si>
  <si>
    <t>ROSEMONT, IL</t>
  </si>
  <si>
    <t>SOIL &amp; WATER CONSERVATION</t>
  </si>
  <si>
    <t>02/06/84</t>
  </si>
  <si>
    <t>CREDIT UNION-50TH ANNIV.</t>
  </si>
  <si>
    <t>02/10/84</t>
  </si>
  <si>
    <t>G. AMERICANS-L. GILBRETH</t>
  </si>
  <si>
    <t>02/24/84</t>
  </si>
  <si>
    <t>MONTCLAIR, NJ</t>
  </si>
  <si>
    <t>2076-79</t>
  </si>
  <si>
    <t>ORCHIDS</t>
  </si>
  <si>
    <t>03/05/84</t>
  </si>
  <si>
    <t>MIAMI, FL</t>
  </si>
  <si>
    <t>03/12/84</t>
  </si>
  <si>
    <t>MARYLAND-350TH ANNIVERSARY</t>
  </si>
  <si>
    <t>03/25/84</t>
  </si>
  <si>
    <t>ST. CLEMENT'S ISLAND, MD</t>
  </si>
  <si>
    <t>TRANS.-BABY BUGGY</t>
  </si>
  <si>
    <t>04/07/84</t>
  </si>
  <si>
    <t>NAT'L ARCHIVES-50TH ANNIV.</t>
  </si>
  <si>
    <t>04/16/84</t>
  </si>
  <si>
    <t>04/30/84</t>
  </si>
  <si>
    <t>2082-85</t>
  </si>
  <si>
    <t>05/04/84</t>
  </si>
  <si>
    <t>SMALL BUSINESS</t>
  </si>
  <si>
    <t>05/07/84</t>
  </si>
  <si>
    <t>LOUISIANA WORLD EXPO</t>
  </si>
  <si>
    <t>05/11/84</t>
  </si>
  <si>
    <t>HEALTH RESEARCH</t>
  </si>
  <si>
    <t>05/17/84</t>
  </si>
  <si>
    <t>P. ARTS-D. FAIRBANKS</t>
  </si>
  <si>
    <t>05/23/84</t>
  </si>
  <si>
    <t>JIM THORPE</t>
  </si>
  <si>
    <t>05/24/84</t>
  </si>
  <si>
    <t>SHAWNEE, OK</t>
  </si>
  <si>
    <t>G. AMERICANS-R. RUSSELL</t>
  </si>
  <si>
    <t>05/31/84</t>
  </si>
  <si>
    <t>WINDER, GA</t>
  </si>
  <si>
    <t>P. ARTS-J. McCORMACK</t>
  </si>
  <si>
    <t>06/06/84</t>
  </si>
  <si>
    <t>P. ARTS-J. McCORMACK(IRISH STAMP)</t>
  </si>
  <si>
    <t>06/VI/84</t>
  </si>
  <si>
    <t>ATHLONE, IRELAND</t>
  </si>
  <si>
    <t>ST. LAWRENCE SEAWAY</t>
  </si>
  <si>
    <t>06/26/84</t>
  </si>
  <si>
    <t>MASSENA, NY</t>
  </si>
  <si>
    <t>CANADIAN SEAWAY STAMP</t>
  </si>
  <si>
    <t>CORNWALL, CANADA</t>
  </si>
  <si>
    <t>FREDERIC BARAGA</t>
  </si>
  <si>
    <t>06/29/84</t>
  </si>
  <si>
    <t>MARQUETTE, MI</t>
  </si>
  <si>
    <t>WATERFOWL PRESERVATION ACT</t>
  </si>
  <si>
    <t>07/02/84</t>
  </si>
  <si>
    <t>HUNTING PERMIT-WIGEONS</t>
  </si>
  <si>
    <t>ROANOKE VOYAGES</t>
  </si>
  <si>
    <t>07/13/84</t>
  </si>
  <si>
    <t>MANTEO, NC</t>
  </si>
  <si>
    <t>HERMAN MELVILLE</t>
  </si>
  <si>
    <t>08/01/84</t>
  </si>
  <si>
    <t>NEW BEDFORD, MA</t>
  </si>
  <si>
    <t>HORACE MOSES</t>
  </si>
  <si>
    <t>08/06/84</t>
  </si>
  <si>
    <t>BLOOMINGTON, IN</t>
  </si>
  <si>
    <t>SMOKEY THE BEAR</t>
  </si>
  <si>
    <t>08/13/84</t>
  </si>
  <si>
    <t>CAPITAN, NM</t>
  </si>
  <si>
    <t>ROBERTO CLEMENTE</t>
  </si>
  <si>
    <t>08/17/84</t>
  </si>
  <si>
    <t>CAROLINA, PR</t>
  </si>
  <si>
    <t>G. AMERICANS-F. LAUBACH</t>
  </si>
  <si>
    <t>09/02/84</t>
  </si>
  <si>
    <t>BENTON, PA</t>
  </si>
  <si>
    <t>2098-2101</t>
  </si>
  <si>
    <t>DOGS</t>
  </si>
  <si>
    <t>09/07/84</t>
  </si>
  <si>
    <t>RANCHO SAN PEDRO</t>
  </si>
  <si>
    <t>09/16/84</t>
  </si>
  <si>
    <t>COMPTON, CA</t>
  </si>
  <si>
    <t>CRIME PREVENTION</t>
  </si>
  <si>
    <t>09/26/84</t>
  </si>
  <si>
    <t>FAMILY UNITY</t>
  </si>
  <si>
    <t>10/01/84</t>
  </si>
  <si>
    <t>SHAKER HEIGHTS, OH</t>
  </si>
  <si>
    <t>10/11/84</t>
  </si>
  <si>
    <t>NATION OF READERS</t>
  </si>
  <si>
    <t>10/16/84</t>
  </si>
  <si>
    <t>10/30/84</t>
  </si>
  <si>
    <t>JAMAICA, NY</t>
  </si>
  <si>
    <t>HISPANIC AMERICANS</t>
  </si>
  <si>
    <t>10/31/84</t>
  </si>
  <si>
    <t>VIETNAM VETERANS MEMORIAL</t>
  </si>
  <si>
    <t>11/10/84</t>
  </si>
  <si>
    <t>1984 SUMMARY TOTALS</t>
  </si>
  <si>
    <t>FROM THE COPPER TAKEN FROM THE STATUE OF LIBERTY.</t>
  </si>
  <si>
    <t>1985 SUMMARY TOTALS</t>
  </si>
  <si>
    <t xml:space="preserve">ITEM 59 INCLUDES THE OFFICIAL CENTENNIAL SEAL MADE </t>
  </si>
  <si>
    <t>HANNIBAL, MO</t>
  </si>
  <si>
    <t>12/04/85</t>
  </si>
  <si>
    <t>MARK TWAIN/HALLEY'S COMET</t>
  </si>
  <si>
    <t>WASHINGTON MONUMENT</t>
  </si>
  <si>
    <t>11/06/85</t>
  </si>
  <si>
    <t>NAZARETH, MI</t>
  </si>
  <si>
    <t>10/30/85</t>
  </si>
  <si>
    <t>DETROIT, MI</t>
  </si>
  <si>
    <t>ZIP + 4</t>
  </si>
  <si>
    <t>10/22/85</t>
  </si>
  <si>
    <t>10/15/85</t>
  </si>
  <si>
    <t>HELP END HUNGER</t>
  </si>
  <si>
    <t>10/07/85</t>
  </si>
  <si>
    <t>INTERNATIONAL YOUTH YEAR</t>
  </si>
  <si>
    <t>2160-63</t>
  </si>
  <si>
    <t>10/01/85</t>
  </si>
  <si>
    <t>LEXINGTON, KY</t>
  </si>
  <si>
    <t>09/25/85</t>
  </si>
  <si>
    <t>HORSES</t>
  </si>
  <si>
    <t>2155-58</t>
  </si>
  <si>
    <t>09/19/85</t>
  </si>
  <si>
    <t>G. AMERICANS-W. LIPPMANN</t>
  </si>
  <si>
    <t>08/26/85</t>
  </si>
  <si>
    <t>WORLD WAR I VETS</t>
  </si>
  <si>
    <t>08/22/85</t>
  </si>
  <si>
    <t>FATHER JUNIPERO SERRA</t>
  </si>
  <si>
    <t>08/14/85</t>
  </si>
  <si>
    <t>SOCIAL SECURITY</t>
  </si>
  <si>
    <t>07/26/85</t>
  </si>
  <si>
    <t>KOREAN WAR VETS</t>
  </si>
  <si>
    <t>THOMASTON, ME</t>
  </si>
  <si>
    <t>07/25/85</t>
  </si>
  <si>
    <t>G. AMERICANS-H. KNOX</t>
  </si>
  <si>
    <t>07/18/85</t>
  </si>
  <si>
    <t>FREDERIC A. BARTHOLDI</t>
  </si>
  <si>
    <t>AM. FOLK ART-DECOY</t>
  </si>
  <si>
    <t>07/01/85</t>
  </si>
  <si>
    <t>HUNTING PERMIT-C. TEAL</t>
  </si>
  <si>
    <t>06/21/85</t>
  </si>
  <si>
    <t>TRANS.-AMBULANCE</t>
  </si>
  <si>
    <t>TRANS.-BUCKBOARD</t>
  </si>
  <si>
    <t>WILLIAMSBURG, VA</t>
  </si>
  <si>
    <t>06/20/85</t>
  </si>
  <si>
    <t>GEORGE WYTHE POSTCARD(R.R.)</t>
  </si>
  <si>
    <t>GEORGE WYTHE POSTCARD</t>
  </si>
  <si>
    <t>06/14/85</t>
  </si>
  <si>
    <t>ABIGAIL ADAMS</t>
  </si>
  <si>
    <t>06/11/85</t>
  </si>
  <si>
    <t>TRANS.-STUTZ BEARCAT</t>
  </si>
  <si>
    <t>06/10/85</t>
  </si>
  <si>
    <t>POSTAGE DUE</t>
  </si>
  <si>
    <t>J</t>
  </si>
  <si>
    <t>FLAG OVER CAPITOL</t>
  </si>
  <si>
    <t>06/07/85</t>
  </si>
  <si>
    <t>TRANS.-SCHOOL BUS</t>
  </si>
  <si>
    <t>BRAINTREE, MA</t>
  </si>
  <si>
    <t>G. AMERICANS-S. THAYER</t>
  </si>
  <si>
    <t>05/25/85</t>
  </si>
  <si>
    <t>AMERIPEX '86</t>
  </si>
  <si>
    <t>05/21/85</t>
  </si>
  <si>
    <t>NATIONAL TOURISM WEEK</t>
  </si>
  <si>
    <t>05/15/85</t>
  </si>
  <si>
    <t>OFFICIAL LETTER STAMP</t>
  </si>
  <si>
    <t>OFFICIAL POSTCARD STAMP</t>
  </si>
  <si>
    <t>MADISON, SD</t>
  </si>
  <si>
    <t>05/11/85</t>
  </si>
  <si>
    <t>R.E.A.</t>
  </si>
  <si>
    <t>CHILDS, MD</t>
  </si>
  <si>
    <t>05/06/85</t>
  </si>
  <si>
    <t>TRANS.-TRICYCLE</t>
  </si>
  <si>
    <t>05/03/85</t>
  </si>
  <si>
    <t>NONPROFIT ENVELOPE</t>
  </si>
  <si>
    <t>04/29/85</t>
  </si>
  <si>
    <t>04/23/85</t>
  </si>
  <si>
    <t>G. AMERICANS-J.J. AUDUBON</t>
  </si>
  <si>
    <t>OIL CENTER, NM</t>
  </si>
  <si>
    <t>COILSTP 3</t>
  </si>
  <si>
    <t>04/18/85</t>
  </si>
  <si>
    <t>TRANS.-OIL WAGON</t>
  </si>
  <si>
    <t>TRANS.-PUSHCART</t>
  </si>
  <si>
    <t>HOLLYWOOD, CA</t>
  </si>
  <si>
    <t>04/17/85</t>
  </si>
  <si>
    <t>04/04/85</t>
  </si>
  <si>
    <t>SEASHELLS</t>
  </si>
  <si>
    <t>KINGFIELD, ME</t>
  </si>
  <si>
    <t>04/02/85</t>
  </si>
  <si>
    <t>TRANS.-STANLEY STEAMER</t>
  </si>
  <si>
    <t>BK PN 5</t>
  </si>
  <si>
    <t>03/29/85</t>
  </si>
  <si>
    <t>FLAG OVER CAPITOL-BOOKLET</t>
  </si>
  <si>
    <t>FLAG OVER CAPITOL-COIL</t>
  </si>
  <si>
    <t>FLAG OVER CAPITOL-SHEET</t>
  </si>
  <si>
    <t>PARK CITY, UT</t>
  </si>
  <si>
    <t>03/25/85</t>
  </si>
  <si>
    <t>WINTER SPECIAL OLYMPICS</t>
  </si>
  <si>
    <t>03/23/85</t>
  </si>
  <si>
    <t>TRANS.-ICEBOAT</t>
  </si>
  <si>
    <t>SHELBURNE, VT</t>
  </si>
  <si>
    <t>03/22/85</t>
  </si>
  <si>
    <t>AM. FOLK ART-DECOYS</t>
  </si>
  <si>
    <t>2138-41</t>
  </si>
  <si>
    <t>SAUK CENTRE, MN</t>
  </si>
  <si>
    <t>03/21/85</t>
  </si>
  <si>
    <t>G. AMERICANS-S. LEWIS</t>
  </si>
  <si>
    <t>03/20/85</t>
  </si>
  <si>
    <t>G. AMERICANS-G. CLARK</t>
  </si>
  <si>
    <t>03/06/85</t>
  </si>
  <si>
    <t>CHARLES CARROLL(R.R.)</t>
  </si>
  <si>
    <t>CHARLES CARROLL</t>
  </si>
  <si>
    <t>03/05/85</t>
  </si>
  <si>
    <t>MARY McLEOD BETHUNE</t>
  </si>
  <si>
    <t>SALEM ,MA</t>
  </si>
  <si>
    <t>02/27/85</t>
  </si>
  <si>
    <t>FLYING CLOUD</t>
  </si>
  <si>
    <t>02/26/85</t>
  </si>
  <si>
    <t>OFFICIAL POSTCARD</t>
  </si>
  <si>
    <t>OFFICIAL ENVELOPE</t>
  </si>
  <si>
    <t>BISON, SD</t>
  </si>
  <si>
    <t>02/25/85</t>
  </si>
  <si>
    <t>BISON ENVELOPE</t>
  </si>
  <si>
    <t>FREDERICKSBURG, TX</t>
  </si>
  <si>
    <t>02/22/85</t>
  </si>
  <si>
    <t>G. AMERICANS-C. NIMITZ</t>
  </si>
  <si>
    <t>02/15/85</t>
  </si>
  <si>
    <t>CHINA CLIPPER</t>
  </si>
  <si>
    <t>TRANSPACIFIC AIRMAIL</t>
  </si>
  <si>
    <t>GODDARD FLIGHT CTR, MD</t>
  </si>
  <si>
    <t>02/14/85</t>
  </si>
  <si>
    <t>WEATHER SATELLITES</t>
  </si>
  <si>
    <t>GARDEN CITY, NY</t>
  </si>
  <si>
    <t>02/13/85</t>
  </si>
  <si>
    <t>LAWRENCE &amp; SPERRY</t>
  </si>
  <si>
    <t>ALFRED V. VERVILLE</t>
  </si>
  <si>
    <t>NORWICH UNIV., VT</t>
  </si>
  <si>
    <t>02/12/85</t>
  </si>
  <si>
    <t>G. AMERICANS-A. PARTRIDGE</t>
  </si>
  <si>
    <t>02/04/85</t>
  </si>
  <si>
    <t>OFFICIAL LETTER RATE</t>
  </si>
  <si>
    <t>OFFICIAL POST CARD RATE</t>
  </si>
  <si>
    <t>NEW CARROLLTON, MD</t>
  </si>
  <si>
    <t>02/01/85</t>
  </si>
  <si>
    <t>NON-DENOMINATED POSTCARD(R.R.)</t>
  </si>
  <si>
    <t>NON-DENOMINATED POSTCARD</t>
  </si>
  <si>
    <t>D STAMP-ENVELOPE</t>
  </si>
  <si>
    <t>D STAMP-BOOKLET</t>
  </si>
  <si>
    <t>D STAMP-COIL</t>
  </si>
  <si>
    <t>D STAMP-SHEET</t>
  </si>
  <si>
    <t>ATHENS, GA</t>
  </si>
  <si>
    <t>H.SHT STP 3</t>
  </si>
  <si>
    <t>01/25/85</t>
  </si>
  <si>
    <t>G. AMERICANS-A. BALDWIN</t>
  </si>
  <si>
    <t>01/23/85</t>
  </si>
  <si>
    <t>P. ARTS-JEROME KERN</t>
  </si>
  <si>
    <t>1985</t>
  </si>
  <si>
    <t>1986</t>
  </si>
  <si>
    <t>ARKANSAS STATEHOOD</t>
  </si>
  <si>
    <t>01/03/86</t>
  </si>
  <si>
    <t>G. AMERICANS-J. LONDON</t>
  </si>
  <si>
    <t>01/11/86</t>
  </si>
  <si>
    <t>GLEN ELLEN, CA</t>
  </si>
  <si>
    <t>AMERIPEX</t>
  </si>
  <si>
    <t>01/23/86</t>
  </si>
  <si>
    <t>BK PN 4</t>
  </si>
  <si>
    <t>STATE COLLEGE, PA</t>
  </si>
  <si>
    <t>POSTAL SERVICE MAXI CARD</t>
  </si>
  <si>
    <t>AMERIPEX(SWEDISH BKLT PANE)</t>
  </si>
  <si>
    <t>STOCKHOLM, SWEDEN</t>
  </si>
  <si>
    <t>01/30/86</t>
  </si>
  <si>
    <t>AMERIPEX POSTCARD</t>
  </si>
  <si>
    <t>02/01/86</t>
  </si>
  <si>
    <t>SOJOURNER TRUTH</t>
  </si>
  <si>
    <t>02/04/86</t>
  </si>
  <si>
    <t>NEW PALTZ, NY</t>
  </si>
  <si>
    <t>G. AMERICANS-H. BLACK</t>
  </si>
  <si>
    <t>02/27/86</t>
  </si>
  <si>
    <t>BLOCK 4, SGL</t>
  </si>
  <si>
    <t>REP. OF TEXAS, 150TH ANNIV.</t>
  </si>
  <si>
    <t>03/02/86</t>
  </si>
  <si>
    <t>WASHINGTON ON THE BRAZOS, TX</t>
  </si>
  <si>
    <t>G. AMERICANS-W.J. BRYAN</t>
  </si>
  <si>
    <t>03/19/86</t>
  </si>
  <si>
    <t>SALEM, IL</t>
  </si>
  <si>
    <t>FISH BOOKLET</t>
  </si>
  <si>
    <t>03/21/86</t>
  </si>
  <si>
    <t>PUBLIC HOSPITALS</t>
  </si>
  <si>
    <t>04/11/86</t>
  </si>
  <si>
    <t>SETTLING OF CONNECTICUT</t>
  </si>
  <si>
    <t>04/18/86</t>
  </si>
  <si>
    <t>DUKE ELLINGTON</t>
  </si>
  <si>
    <t>04/29/86</t>
  </si>
  <si>
    <t>AMERIPEX '86 PRESIDENT SHEETLET</t>
  </si>
  <si>
    <t>05/22/86</t>
  </si>
  <si>
    <t>S. S.</t>
  </si>
  <si>
    <t xml:space="preserve">                         SEE PAGE 2 FOR THE PICTORIAL PRESIDENTIAL BIRTHPLACE CANCELLATIONS</t>
  </si>
  <si>
    <t>STAMP COLLECTING</t>
  </si>
  <si>
    <t>05/23/86</t>
  </si>
  <si>
    <t>FRANCIS VIGO</t>
  </si>
  <si>
    <t>05/24/86</t>
  </si>
  <si>
    <t>FRANCIS VIGO(ITALIAN POSTCARD)</t>
  </si>
  <si>
    <t>L. DESIMONI</t>
  </si>
  <si>
    <t>ROME, ITALY</t>
  </si>
  <si>
    <t>2220-23</t>
  </si>
  <si>
    <t>POLAR EXPLORERS</t>
  </si>
  <si>
    <t>05/28/86</t>
  </si>
  <si>
    <t>G. AMERICANS-B. LOCKWOOD</t>
  </si>
  <si>
    <t>06/18/86</t>
  </si>
  <si>
    <t>MIDDLEPORT, NY</t>
  </si>
  <si>
    <t>SETTLING OF RHODE ISLAND</t>
  </si>
  <si>
    <t>06/26/86</t>
  </si>
  <si>
    <t>G. AMERICANS-M. MITCHELL</t>
  </si>
  <si>
    <t>06/30/86</t>
  </si>
  <si>
    <t>G. AMERICANS-G. MASON</t>
  </si>
  <si>
    <t>HUNTING PERMIT-FULVOUS WHISTLING DUCK</t>
  </si>
  <si>
    <t>07/01/86</t>
  </si>
  <si>
    <t>WISCONSIN TERRITORY</t>
  </si>
  <si>
    <t>07/03/86</t>
  </si>
  <si>
    <t>MINERAL POINT, WI</t>
  </si>
  <si>
    <t>STATUE OF LIBERTY</t>
  </si>
  <si>
    <t>07/04/86</t>
  </si>
  <si>
    <t>LIBERTY ISLAND, NY/NJ</t>
  </si>
  <si>
    <t>STATUE OF LIBERTY(FRENCH STAMP)</t>
  </si>
  <si>
    <t>PARIS, FRANCE</t>
  </si>
  <si>
    <t>G. AMERICANS-FR. FLANAGAN</t>
  </si>
  <si>
    <t>07/14/86</t>
  </si>
  <si>
    <t>BOYS TOWN, NE</t>
  </si>
  <si>
    <t>TRANS.-DOG SLED</t>
  </si>
  <si>
    <t>08/20/86</t>
  </si>
  <si>
    <t>G. AMERICANS-JOHN HARVARD</t>
  </si>
  <si>
    <t>09/03/86</t>
  </si>
  <si>
    <t>CAMBRIDGE, MA</t>
  </si>
  <si>
    <t>2235-38</t>
  </si>
  <si>
    <t>NAVAJO ART</t>
  </si>
  <si>
    <t>09/04/86</t>
  </si>
  <si>
    <t>WINDOW ROCK, AZ</t>
  </si>
  <si>
    <t>G. AMERICANS-DR. PAUL D. WHITE</t>
  </si>
  <si>
    <t>09/15/86</t>
  </si>
  <si>
    <t>G. AMERICANS-B. REVEL</t>
  </si>
  <si>
    <t>09/23/86</t>
  </si>
  <si>
    <t>T.S. ELIOT</t>
  </si>
  <si>
    <t>09/26/86</t>
  </si>
  <si>
    <t>2240-43</t>
  </si>
  <si>
    <t>AM. FOLK ART-WOODCARVING</t>
  </si>
  <si>
    <t>10/01/86</t>
  </si>
  <si>
    <t>10/24/86</t>
  </si>
  <si>
    <t>SNOW HILL, MD</t>
  </si>
  <si>
    <t>TRANS.-STAR TRUCK</t>
  </si>
  <si>
    <t>11/01/86</t>
  </si>
  <si>
    <t>TRANS.-STAR TRUCK(PRECANCEL)</t>
  </si>
  <si>
    <t xml:space="preserve">COIL STP 2 </t>
  </si>
  <si>
    <t>TRANS.-BREAD WAGON</t>
  </si>
  <si>
    <t>11/22/86</t>
  </si>
  <si>
    <t>VIRGINIA BEACH, VA</t>
  </si>
  <si>
    <t>11/26/86</t>
  </si>
  <si>
    <t>MAYFLOWER ENVELOPE</t>
  </si>
  <si>
    <t>12/04/86</t>
  </si>
  <si>
    <t>PLYMOUTH, MA</t>
  </si>
  <si>
    <t>NATIONAL GUARD HERITAGE</t>
  </si>
  <si>
    <t>12/12/86</t>
  </si>
  <si>
    <t>SPECIAL PRESIDENTIAL PICTORIAL BIRTHPLACE CANCELLATIONS</t>
  </si>
  <si>
    <t>ISSUED IN THE YEARS 1986 AND 1987 ON EACH PRESIDENT'S RESPECTIVE BIRTHDAY</t>
  </si>
  <si>
    <t>SPECIAL ALBUM</t>
  </si>
  <si>
    <t>02/22/87</t>
  </si>
  <si>
    <t>POPE'S CREEK, VA</t>
  </si>
  <si>
    <t>JOHN ADAMS</t>
  </si>
  <si>
    <t>10/30/86</t>
  </si>
  <si>
    <t>THOMAS JEFFERSON</t>
  </si>
  <si>
    <t>04/13/87</t>
  </si>
  <si>
    <t>SHADWELL, VA</t>
  </si>
  <si>
    <t>JAMES MADISON</t>
  </si>
  <si>
    <t>03/16/87</t>
  </si>
  <si>
    <t>PORT CONWAY, VA</t>
  </si>
  <si>
    <t>e</t>
  </si>
  <si>
    <t>JAMES MONROE</t>
  </si>
  <si>
    <t>04/28/87</t>
  </si>
  <si>
    <t>WESTMORELAND CO, VA</t>
  </si>
  <si>
    <t>f</t>
  </si>
  <si>
    <t>JOHN QUINCY ADAMS</t>
  </si>
  <si>
    <t>07/11/86</t>
  </si>
  <si>
    <t>g</t>
  </si>
  <si>
    <t>03/15/87</t>
  </si>
  <si>
    <t>GARDEN OF THE WAXHAWS, NC/SC</t>
  </si>
  <si>
    <t>h</t>
  </si>
  <si>
    <t>MARTIN VAN BUREN</t>
  </si>
  <si>
    <t>12/05/86</t>
  </si>
  <si>
    <t>KINDERHOOK, NY</t>
  </si>
  <si>
    <t>i</t>
  </si>
  <si>
    <t>WILLIAM HENRY HARRISON</t>
  </si>
  <si>
    <t>02/09/87</t>
  </si>
  <si>
    <t>BERKELEY, VA</t>
  </si>
  <si>
    <t>JOHN TYLER</t>
  </si>
  <si>
    <t>03/29/87</t>
  </si>
  <si>
    <t>GREENWAY, VA</t>
  </si>
  <si>
    <t>JAMES POLK</t>
  </si>
  <si>
    <t>11/02/86</t>
  </si>
  <si>
    <t>PINEVILLE, NC</t>
  </si>
  <si>
    <t>ZACHARY TAYLOR</t>
  </si>
  <si>
    <t>11/24/86</t>
  </si>
  <si>
    <t>MONTEBELLO, VA</t>
  </si>
  <si>
    <t>MILLARD FILLMORE</t>
  </si>
  <si>
    <t>01/07/87</t>
  </si>
  <si>
    <t>LOCKE, NY</t>
  </si>
  <si>
    <t>FRANKLIN PIERCE</t>
  </si>
  <si>
    <t>11/23/86</t>
  </si>
  <si>
    <t>HILLSBORO, NH</t>
  </si>
  <si>
    <t>ANDREW BUCHANAN</t>
  </si>
  <si>
    <t>04/23/87</t>
  </si>
  <si>
    <t>MERCERSBURG, PA</t>
  </si>
  <si>
    <t>ABRAHAM LINCOLN</t>
  </si>
  <si>
    <t>02/12/87</t>
  </si>
  <si>
    <t>HODGENVILLE, KY</t>
  </si>
  <si>
    <t>ANDREW JOHNSON</t>
  </si>
  <si>
    <t>12/29/86</t>
  </si>
  <si>
    <t>ULYSSES S. GRANT</t>
  </si>
  <si>
    <t>04/27/87</t>
  </si>
  <si>
    <t>POINT PLEASANT, OH</t>
  </si>
  <si>
    <t>RUTHERFORD B. HAYES</t>
  </si>
  <si>
    <t>10/04/86</t>
  </si>
  <si>
    <t>DELAWARE, OH</t>
  </si>
  <si>
    <t>JAMES A. GARFIELD</t>
  </si>
  <si>
    <t>11/19/86</t>
  </si>
  <si>
    <t>ORANGE, OH</t>
  </si>
  <si>
    <t>CHESTER A. ARTHUR</t>
  </si>
  <si>
    <t>10/05/86</t>
  </si>
  <si>
    <t>FAIRFIELD, VT</t>
  </si>
  <si>
    <t>GROVER CLEVELAND</t>
  </si>
  <si>
    <t>03/18/87</t>
  </si>
  <si>
    <t>CALDWELL, NJ</t>
  </si>
  <si>
    <t>BENJAMIN HARRISON</t>
  </si>
  <si>
    <t>NORTH BEND, OH</t>
  </si>
  <si>
    <t>WILLIAM McKINLEY</t>
  </si>
  <si>
    <t>01/29/87</t>
  </si>
  <si>
    <t>NILES, OH</t>
  </si>
  <si>
    <t>THEODORE ROOSEVELT</t>
  </si>
  <si>
    <t>10/27/86</t>
  </si>
  <si>
    <t>WILLIAM HOWARD TAFT</t>
  </si>
  <si>
    <t>WOODROW WILSON</t>
  </si>
  <si>
    <t>12/28/86</t>
  </si>
  <si>
    <t>STAUNTON, VA</t>
  </si>
  <si>
    <t>WARREN G. HARDING</t>
  </si>
  <si>
    <t>BLOOMING GROVE, OH</t>
  </si>
  <si>
    <t>CALVIN COOLIDGE</t>
  </si>
  <si>
    <t>PLYMOUTH, VT</t>
  </si>
  <si>
    <t>08/10/86</t>
  </si>
  <si>
    <t>01/30/87</t>
  </si>
  <si>
    <t>WHITE HOUSE</t>
  </si>
  <si>
    <t>10/13/86</t>
  </si>
  <si>
    <t>HARRY S. TRUMAN</t>
  </si>
  <si>
    <t>05/08/87</t>
  </si>
  <si>
    <t>LAMAR, MO</t>
  </si>
  <si>
    <t>DWIGHT D. EISENHOWER</t>
  </si>
  <si>
    <t>10/14/86</t>
  </si>
  <si>
    <t>DENISON, TX</t>
  </si>
  <si>
    <t>05/29/87</t>
  </si>
  <si>
    <t>LYNDON B. JOHNSON</t>
  </si>
  <si>
    <t>08/27/86</t>
  </si>
  <si>
    <t>STONEWALL, TX</t>
  </si>
  <si>
    <t>2216-19</t>
  </si>
  <si>
    <t>PRESIDENTIAL MINT SET AND SPECIAL BOOKLET AS ISSUED BY THE POSTAL SERVICE</t>
  </si>
  <si>
    <t xml:space="preserve">THE COVERS ON THIS PAGE ARE NOT "FIRST DAY" COVERS, </t>
  </si>
  <si>
    <t>1986 SUMMARY TOTALS</t>
  </si>
  <si>
    <t>BUT A SPECIAL SET OF "FANCY" CANCELS ISSUED BY THE</t>
  </si>
  <si>
    <t>POSTAL SERVICE IN HONOR OF OUR PRESIDENTS.</t>
  </si>
  <si>
    <t>TOTAL COST OF SPECIAL PRESIDENTIAL ALBUM AND COVERS:</t>
  </si>
  <si>
    <t>1987</t>
  </si>
  <si>
    <t>TRANS.-TOW TRUCK</t>
  </si>
  <si>
    <t>01/24/87</t>
  </si>
  <si>
    <t>TRANS.-TOW TRUCK(PRECANCEL)</t>
  </si>
  <si>
    <t>MICHIGAN STATEHOOD</t>
  </si>
  <si>
    <t>01/26/87</t>
  </si>
  <si>
    <t>TRANS.-TRACTOR</t>
  </si>
  <si>
    <t>02/06/87</t>
  </si>
  <si>
    <t>SARASOTA, FL</t>
  </si>
  <si>
    <t>TRANS.-TRACTOR(PRECANCEL)</t>
  </si>
  <si>
    <t>G. AMERICANS-J.W. HOWE</t>
  </si>
  <si>
    <t>JEAN BAPTISTE POINTE du SABLE</t>
  </si>
  <si>
    <t>02/20/87</t>
  </si>
  <si>
    <t>ENRICO CARUSO</t>
  </si>
  <si>
    <t>02/27/87</t>
  </si>
  <si>
    <t>G. AMERICANS-M. LYON</t>
  </si>
  <si>
    <t>02/28/87</t>
  </si>
  <si>
    <t>SOUTH HADLEY, MA</t>
  </si>
  <si>
    <t>OFFICIAL SAVINGS BOND ENV.</t>
  </si>
  <si>
    <t>03/02/87</t>
  </si>
  <si>
    <t>03/06/87</t>
  </si>
  <si>
    <t>03/12/87</t>
  </si>
  <si>
    <t>TRANS.-CANAL BOAT</t>
  </si>
  <si>
    <t>04/11/87</t>
  </si>
  <si>
    <t>SPECIAL OCCASIONS BOOKLET</t>
  </si>
  <si>
    <t>04/20/87</t>
  </si>
  <si>
    <t>UNITED WAY</t>
  </si>
  <si>
    <t>FLAG W/ FIREWORKS</t>
  </si>
  <si>
    <t>05/09/87</t>
  </si>
  <si>
    <t>SELF-SCOURING STEEL PLOW</t>
  </si>
  <si>
    <t>05/22/87</t>
  </si>
  <si>
    <t>MOLINE, IL</t>
  </si>
  <si>
    <t>05/23/87</t>
  </si>
  <si>
    <t>SECAUCUS, NJ</t>
  </si>
  <si>
    <t>CONSTITUTIONAL CONVENTION</t>
  </si>
  <si>
    <t>05/25/87</t>
  </si>
  <si>
    <t>2286-2335</t>
  </si>
  <si>
    <t>NORTH AMERICAN WILDLIFE</t>
  </si>
  <si>
    <t>06/13/87</t>
  </si>
  <si>
    <t>USPS CAPEX STA, TORONTO, CANADA</t>
  </si>
  <si>
    <t>U.S. FLAG</t>
  </si>
  <si>
    <t>06/14/87</t>
  </si>
  <si>
    <t>HUNTING PERMIT-REDHEADS</t>
  </si>
  <si>
    <t>07/01/87</t>
  </si>
  <si>
    <t>DELAWARE STATEHOOD</t>
  </si>
  <si>
    <t>07/04/87</t>
  </si>
  <si>
    <t>U.S.-MOROCCO</t>
  </si>
  <si>
    <t>07/17/87</t>
  </si>
  <si>
    <t>U.S.-MOROCCO(MOROCCO STAMP)</t>
  </si>
  <si>
    <t>RABAT, MOROCCO</t>
  </si>
  <si>
    <t>WILLIAM FAULKNER</t>
  </si>
  <si>
    <t>08/03/87</t>
  </si>
  <si>
    <t>OXFORD, MS</t>
  </si>
  <si>
    <t>2351-54</t>
  </si>
  <si>
    <t>LACEMAKING</t>
  </si>
  <si>
    <t>08/14/87</t>
  </si>
  <si>
    <t>YPSILANTI, MI</t>
  </si>
  <si>
    <t>G. AMERICANS-RED CLOUD</t>
  </si>
  <si>
    <t>08/15/87</t>
  </si>
  <si>
    <t>RED CLOUD, NE</t>
  </si>
  <si>
    <t>G. AMERICANS-BRET HARTE</t>
  </si>
  <si>
    <t>08/25/87</t>
  </si>
  <si>
    <t>TWAIN HARTE, CA</t>
  </si>
  <si>
    <t>PENNSYLVANIA STATEHOOD</t>
  </si>
  <si>
    <t>08/26/87</t>
  </si>
  <si>
    <t>DRAFTING OF THE CONSTITUTION</t>
  </si>
  <si>
    <t>08/28/87</t>
  </si>
  <si>
    <t>U.S. FLAG(R.R.)</t>
  </si>
  <si>
    <t>09/01/87</t>
  </si>
  <si>
    <t>NEW JERSEY STATEHOOD</t>
  </si>
  <si>
    <t>09/11/87</t>
  </si>
  <si>
    <t>SIGNING OF THE CONSTITUTION</t>
  </si>
  <si>
    <t>09/17/87</t>
  </si>
  <si>
    <t>C.P.A.</t>
  </si>
  <si>
    <t>09/21/87</t>
  </si>
  <si>
    <t>TAKE PRIDE IN AMERICA</t>
  </si>
  <si>
    <t>09/22/87</t>
  </si>
  <si>
    <t>JACKSON, WY</t>
  </si>
  <si>
    <t>TRANS.-MILK WAGON</t>
  </si>
  <si>
    <t>09/25/87</t>
  </si>
  <si>
    <t>TRANS.-RACING CAR</t>
  </si>
  <si>
    <t>TRANS.-RACING CAR(PRECANCEL)</t>
  </si>
  <si>
    <t>TIMBERLINE LODGE</t>
  </si>
  <si>
    <t>09/28/87</t>
  </si>
  <si>
    <t>TIMBERLINE LODGE, OR</t>
  </si>
  <si>
    <t>TRAINS BOOKLET</t>
  </si>
  <si>
    <t>10/01/87</t>
  </si>
  <si>
    <t>10/23/87</t>
  </si>
  <si>
    <t>HOLIDAY, CA</t>
  </si>
  <si>
    <t>FLAG W/ FIREWORKS BOOKLET</t>
  </si>
  <si>
    <t>11/30/87</t>
  </si>
  <si>
    <t>BK PN 20</t>
  </si>
  <si>
    <t>1987 SUMMARY TOTALS</t>
  </si>
  <si>
    <t>1988</t>
  </si>
  <si>
    <t>GEORGIA STATEHOOD</t>
  </si>
  <si>
    <t>01/06/88</t>
  </si>
  <si>
    <t>CONNECTICUT STATEHOOD</t>
  </si>
  <si>
    <t>01/09/88</t>
  </si>
  <si>
    <t>WINTER OLYMPICS-1988</t>
  </si>
  <si>
    <t>01/10/88</t>
  </si>
  <si>
    <t>AUSTRALIA-200TH ANNIV.</t>
  </si>
  <si>
    <t>01/26/88</t>
  </si>
  <si>
    <t>JAMES WELDON JOHNSON</t>
  </si>
  <si>
    <t>02/02/88</t>
  </si>
  <si>
    <t>2372-75</t>
  </si>
  <si>
    <t>CATS</t>
  </si>
  <si>
    <t>02/05/88</t>
  </si>
  <si>
    <t>MASSACHUSETTS STATEHOOD</t>
  </si>
  <si>
    <t>02/06/88</t>
  </si>
  <si>
    <t>MARYLAND STATEHOOD</t>
  </si>
  <si>
    <t>02/15/88</t>
  </si>
  <si>
    <t>TRANS.-COVERED WAGON</t>
  </si>
  <si>
    <t>02/29/88</t>
  </si>
  <si>
    <t>COIL STP 4/4</t>
  </si>
  <si>
    <t>CONESTOGA, PA</t>
  </si>
  <si>
    <t>KNUTE ROCKNE</t>
  </si>
  <si>
    <t>03/09/88</t>
  </si>
  <si>
    <t>NOTRE DAME, IN</t>
  </si>
  <si>
    <t>E STAMP-SHEET</t>
  </si>
  <si>
    <t>03/22/88</t>
  </si>
  <si>
    <t>E STAMP-COIL</t>
  </si>
  <si>
    <t>E STAMP-BOOKLET</t>
  </si>
  <si>
    <t>E OFFICIAL ENVELOPE</t>
  </si>
  <si>
    <t>E OFFICIAL COIL STAMP</t>
  </si>
  <si>
    <t>STAR ENVELOPE</t>
  </si>
  <si>
    <t>03/26/88</t>
  </si>
  <si>
    <t>STAR, MS</t>
  </si>
  <si>
    <t>AMERICA THE BEAUTIFUL-BISON</t>
  </si>
  <si>
    <t>03/28/88</t>
  </si>
  <si>
    <t>BUFFALO, WY</t>
  </si>
  <si>
    <t>SETTLING OF NEW SWEDEN</t>
  </si>
  <si>
    <t>03/29/88</t>
  </si>
  <si>
    <t>NEW SWEDEN(FINLAND STAMP)</t>
  </si>
  <si>
    <t>HELSINKI, FINLAND</t>
  </si>
  <si>
    <t>NEW SWEDEN(SWEDEN STAMP)</t>
  </si>
  <si>
    <t>VAXJO, SWEDEN</t>
  </si>
  <si>
    <t>04/11/88</t>
  </si>
  <si>
    <t>FRIGATE CONSTELLATION ENV.</t>
  </si>
  <si>
    <t>04/12/88</t>
  </si>
  <si>
    <t>TRANS.-DOGSLED</t>
  </si>
  <si>
    <t>PHEASANT BOOKLET</t>
  </si>
  <si>
    <t>04/29/88</t>
  </si>
  <si>
    <t>05/03/88</t>
  </si>
  <si>
    <t>BLAIR HOUSE</t>
  </si>
  <si>
    <t>05/04/88</t>
  </si>
  <si>
    <t>FLAG WITH CLOUDS</t>
  </si>
  <si>
    <t>05/06/88</t>
  </si>
  <si>
    <t>BOXBOROUGH, MA</t>
  </si>
  <si>
    <t>STYLIZED LETTER SHEET</t>
  </si>
  <si>
    <t>05/09/88</t>
  </si>
  <si>
    <t>SAMUEL P. LANGLEY</t>
  </si>
  <si>
    <t>05/14/88</t>
  </si>
  <si>
    <t>DC-3 AIRPLANE</t>
  </si>
  <si>
    <t>OFFICIAL MAIL STAMP</t>
  </si>
  <si>
    <t>05/19/88</t>
  </si>
  <si>
    <t>FLAG OVER YOSEMITE</t>
  </si>
  <si>
    <t>05/20/88</t>
  </si>
  <si>
    <t>YOSEMITE, CA</t>
  </si>
  <si>
    <t>SOUTH CAROLINA STATEHOOD</t>
  </si>
  <si>
    <t>05/23/88</t>
  </si>
  <si>
    <t>OWL &amp; GROSBEAK</t>
  </si>
  <si>
    <t>05/28/88</t>
  </si>
  <si>
    <t>G. AMERICANS-BUFFALO BILL CODY</t>
  </si>
  <si>
    <t>06/06/88</t>
  </si>
  <si>
    <t>CODY, WY</t>
  </si>
  <si>
    <t>06/10/88</t>
  </si>
  <si>
    <t>06/11/88</t>
  </si>
  <si>
    <t>CORPUS CHRISTI, TX</t>
  </si>
  <si>
    <t>FRANCIS OUIMET</t>
  </si>
  <si>
    <t>06/13/88</t>
  </si>
  <si>
    <t>G. AMERICANS-DR. H. CUSHING</t>
  </si>
  <si>
    <t>06/17/88</t>
  </si>
  <si>
    <t>NEW HAMPSHIRE STATEHOOD</t>
  </si>
  <si>
    <t>06/21/88</t>
  </si>
  <si>
    <t>IGOR SIKORSKY</t>
  </si>
  <si>
    <t>06/23/88</t>
  </si>
  <si>
    <t>VIRGINIA STATEHOOD</t>
  </si>
  <si>
    <t>06/25/88</t>
  </si>
  <si>
    <t>TRANS.-OIL WAGON(PRECANCEL)</t>
  </si>
  <si>
    <t>06/27/88</t>
  </si>
  <si>
    <t>YORKSHIRE POSTCARD</t>
  </si>
  <si>
    <t>06/29/88</t>
  </si>
  <si>
    <t>MYSTIC, CT</t>
  </si>
  <si>
    <t>HUNTING PERMIT-SNOW GOOSE</t>
  </si>
  <si>
    <t>07/01/88</t>
  </si>
  <si>
    <t>BK SGL</t>
  </si>
  <si>
    <t>IOWA TERRITORY</t>
  </si>
  <si>
    <t>07/02/88</t>
  </si>
  <si>
    <t>BURLINGTON, IA</t>
  </si>
  <si>
    <t>07/04/88</t>
  </si>
  <si>
    <t>A.c</t>
  </si>
  <si>
    <t>FLAG WITH CLOUDS BOOKLET</t>
  </si>
  <si>
    <t>07/05/88</t>
  </si>
  <si>
    <t>TRANS.-POPCORN WAGON</t>
  </si>
  <si>
    <t>07/07/88</t>
  </si>
  <si>
    <t>AMERICA THE BEAUTIFUL-BISON(R.R.)</t>
  </si>
  <si>
    <t>07/11/88</t>
  </si>
  <si>
    <t>TRANS.-TUGBOAT</t>
  </si>
  <si>
    <t>07/12/88</t>
  </si>
  <si>
    <t>SETTLING OF OHIO, NW TERRITORY</t>
  </si>
  <si>
    <t>07/15/88</t>
  </si>
  <si>
    <t>MARIETTA, OH</t>
  </si>
  <si>
    <t>TRANS.-COAL CAR(PRECANCEL)</t>
  </si>
  <si>
    <t>07/19/88</t>
  </si>
  <si>
    <t>NEW YORK STATEHOOD</t>
  </si>
  <si>
    <t>07/26/88</t>
  </si>
  <si>
    <t>08/08/88</t>
  </si>
  <si>
    <t>TRANS.-WHEELCHAIR(PRECANCEL)</t>
  </si>
  <si>
    <t>08/12/88</t>
  </si>
  <si>
    <t>TRANS.-R.R. MAIL CAR(PRECANCEL)</t>
  </si>
  <si>
    <t>08/16/88</t>
  </si>
  <si>
    <t>STARS DOUBLE WINDOW ENV.</t>
  </si>
  <si>
    <t>08/18/88</t>
  </si>
  <si>
    <t>STAR, ID</t>
  </si>
  <si>
    <t>SUMMER OLYMPICS-1988</t>
  </si>
  <si>
    <t>08/19/88</t>
  </si>
  <si>
    <t>ANTIQUE CARS BOOKLET</t>
  </si>
  <si>
    <t>08/25/88</t>
  </si>
  <si>
    <t>TRANS.-CARRETA(PRECANCEL)</t>
  </si>
  <si>
    <t>08/30/88</t>
  </si>
  <si>
    <t>SAN JOSE, CA</t>
  </si>
  <si>
    <t>HONEYBEE</t>
  </si>
  <si>
    <t>09/02/88</t>
  </si>
  <si>
    <t>SNOWFLAKE ENVELOPE</t>
  </si>
  <si>
    <t>09/08/88</t>
  </si>
  <si>
    <t>SNOWFLAKE, AZ</t>
  </si>
  <si>
    <t>2386-89</t>
  </si>
  <si>
    <t>ANTARCTIC EXPLORERS</t>
  </si>
  <si>
    <t>09/14/88</t>
  </si>
  <si>
    <t>TRANS.-ELEVATOR(PRECANCEL)</t>
  </si>
  <si>
    <t>09/16/88</t>
  </si>
  <si>
    <t>HEARST CASTLE</t>
  </si>
  <si>
    <t>09/20/88</t>
  </si>
  <si>
    <t>SAN SIMEON, CA</t>
  </si>
  <si>
    <t>TRANS.-FIRE ENGINE(PRECANCEL)</t>
  </si>
  <si>
    <t>09/28/88</t>
  </si>
  <si>
    <t>SAN ANGELO, TX</t>
  </si>
  <si>
    <t>2390-93</t>
  </si>
  <si>
    <t>AM. FOLK ART-CAROUSEL ANIMALS</t>
  </si>
  <si>
    <t>10/01/88</t>
  </si>
  <si>
    <t>SANDUSKY, OH</t>
  </si>
  <si>
    <t>10/04/88</t>
  </si>
  <si>
    <t>TERRE HAUTE, IN</t>
  </si>
  <si>
    <t>10/20/88</t>
  </si>
  <si>
    <t>BERLIN, NH</t>
  </si>
  <si>
    <t>G. AMERICANS-C. CARLSON</t>
  </si>
  <si>
    <t>10/21/88</t>
  </si>
  <si>
    <t>SPECIAL OCC. BOOKLET STAMP</t>
  </si>
  <si>
    <t>10/22/88</t>
  </si>
  <si>
    <t>V. BK STP 3</t>
  </si>
  <si>
    <t>KING OF PRUSSIA, PA</t>
  </si>
  <si>
    <t>SPECIAL OCC. BOOKLET PANE</t>
  </si>
  <si>
    <t>TRANS.-TANDEM BICYCLE(PRECANCEL)</t>
  </si>
  <si>
    <t>10/26/88</t>
  </si>
  <si>
    <t>REDMOND, WA</t>
  </si>
  <si>
    <t>FEDERALIST PAPERS</t>
  </si>
  <si>
    <t>10/27/88</t>
  </si>
  <si>
    <t>TRANS.-CABLE CAR</t>
  </si>
  <si>
    <t>10/28/88</t>
  </si>
  <si>
    <t>TRANS.-PATROL WAGON(PRECANCEL)</t>
  </si>
  <si>
    <t>10/29/88</t>
  </si>
  <si>
    <t>G. AMERICANS-M. CASSATT</t>
  </si>
  <si>
    <t>11/04/88</t>
  </si>
  <si>
    <t>G. AMERICANS-"HAP" ARNOLD</t>
  </si>
  <si>
    <t>11/05/88</t>
  </si>
  <si>
    <t>GLADWYNE, PA</t>
  </si>
  <si>
    <t>OFFICIAL MAIL ENV.</t>
  </si>
  <si>
    <t>11/28/88</t>
  </si>
  <si>
    <t>ITEM 89 PREVIOUSLY ISSUED 4/11/88 ON ENVELOPE WITH NO WRITING ON BACK FLAP.  THIS SUPPOSED TO BE SAME AS UO78 EXCEPT  FOR</t>
  </si>
  <si>
    <t xml:space="preserve">WRITING ON BACK FLAP BUT DESIGN IS ACTUALLY COMBINATION OF U077 AND U078.  SEE LINN'S DATED 10/23/95 ARTICLE ON PAGE 8. </t>
  </si>
  <si>
    <t>NOTES:</t>
  </si>
  <si>
    <t>1988 SUMMARY TOTALS</t>
  </si>
  <si>
    <t>1)</t>
  </si>
  <si>
    <t>INDICATES INFORMATION NOT AVAILABLE IN CURRENT CATALOG</t>
  </si>
  <si>
    <t>1989</t>
  </si>
  <si>
    <t>AMERICA THE BEAUTIFUL-DESERT</t>
  </si>
  <si>
    <t>01/13/89</t>
  </si>
  <si>
    <t>MONTANA STATEHOOD</t>
  </si>
  <si>
    <t>01/15/89</t>
  </si>
  <si>
    <t>HEALY HALL-GEORGETOWN UNIV.</t>
  </si>
  <si>
    <t>01/23/89</t>
  </si>
  <si>
    <t>A. PHILIP RANDOLPH</t>
  </si>
  <si>
    <t>02/03/89</t>
  </si>
  <si>
    <t>FLAG/YOSEMITE(PHOSPHORED PPR)</t>
  </si>
  <si>
    <t>02/14/89</t>
  </si>
  <si>
    <t>N. DAKOTA STATEHOOD</t>
  </si>
  <si>
    <t>02/21/89</t>
  </si>
  <si>
    <t>WASHINGTON STATEHOOD</t>
  </si>
  <si>
    <t>02/22/89</t>
  </si>
  <si>
    <t>STEAMBOATS BOOKLET</t>
  </si>
  <si>
    <t>03/03/89</t>
  </si>
  <si>
    <t>PHILATELIC MAIL ENVELOPE</t>
  </si>
  <si>
    <t>03/10/89</t>
  </si>
  <si>
    <t>WORLD STAMP EXPO</t>
  </si>
  <si>
    <t>03/16/89</t>
  </si>
  <si>
    <t>AMERICA THE BEAUTIFUL-WETLANDS</t>
  </si>
  <si>
    <t>03/17/89</t>
  </si>
  <si>
    <t>OKEFENOKEE, GA</t>
  </si>
  <si>
    <t>P. ARTS-A. TOSCANNI</t>
  </si>
  <si>
    <t>03/25/89</t>
  </si>
  <si>
    <t>CONSTITUTION BIC.-HOUSE OF REPS.</t>
  </si>
  <si>
    <t>04/04/89</t>
  </si>
  <si>
    <t>CONSTITUTION BIC.-SENATE</t>
  </si>
  <si>
    <t>04/06/89</t>
  </si>
  <si>
    <t>CONSTITUTION BIC.-EXECUTIVE</t>
  </si>
  <si>
    <t>04/16/89</t>
  </si>
  <si>
    <t>OKLAHOMA LAND RUN</t>
  </si>
  <si>
    <t>04/22/89</t>
  </si>
  <si>
    <t>GUTHRIE, OK</t>
  </si>
  <si>
    <t>S. DAKOTA STATEHOOD</t>
  </si>
  <si>
    <t>05/03/89</t>
  </si>
  <si>
    <t>AMERICA THE BEAUTIFUL-MTS.</t>
  </si>
  <si>
    <t>05/05/89</t>
  </si>
  <si>
    <t>05/26/89</t>
  </si>
  <si>
    <t>G. AMERICANS-J. HOPKINS</t>
  </si>
  <si>
    <t>06/07/89</t>
  </si>
  <si>
    <t>LOU GEHRIG</t>
  </si>
  <si>
    <t>06/10/89</t>
  </si>
  <si>
    <t>AMERICA THE BEAUTIFUL-SEASHORE</t>
  </si>
  <si>
    <t>06/17/89</t>
  </si>
  <si>
    <t>CAPE HATTERAS, NC</t>
  </si>
  <si>
    <t>HUNTING PERMIT-LESSER SCAUP</t>
  </si>
  <si>
    <t>06/30/89</t>
  </si>
  <si>
    <t>OFFICIAL STAMP</t>
  </si>
  <si>
    <t>07/05/89</t>
  </si>
  <si>
    <t>BLK 6</t>
  </si>
  <si>
    <t>SECURITY ENVELOPE</t>
  </si>
  <si>
    <t>07/10/89</t>
  </si>
  <si>
    <t>FRENCH REVOLUTION BICENTENNIAL</t>
  </si>
  <si>
    <t>07/14/89</t>
  </si>
  <si>
    <t>ERNEST HEMINGWAY</t>
  </si>
  <si>
    <t>07/17/89</t>
  </si>
  <si>
    <t>KEY WEST, FL</t>
  </si>
  <si>
    <t>MOON LANDING</t>
  </si>
  <si>
    <t>07/20/89</t>
  </si>
  <si>
    <t>U.S. POSTAL SERVICE</t>
  </si>
  <si>
    <t>N. CAROLINA STATEHOOD</t>
  </si>
  <si>
    <t>08/22/89</t>
  </si>
  <si>
    <t>FAYETTEVILLE, NC</t>
  </si>
  <si>
    <t>AMERICA THE BEAUTIFUL-WOODLANDS</t>
  </si>
  <si>
    <t>08/26/89</t>
  </si>
  <si>
    <t>CHEROKEE, NC</t>
  </si>
  <si>
    <t>LETTER CARRIERS</t>
  </si>
  <si>
    <t>08/30/89</t>
  </si>
  <si>
    <t>G. AMERICANS-SITTING BULL</t>
  </si>
  <si>
    <t>09/14/89</t>
  </si>
  <si>
    <t>HULL HOUSE</t>
  </si>
  <si>
    <t>09/16/89</t>
  </si>
  <si>
    <t>LOVE ENVELOPE</t>
  </si>
  <si>
    <t>09/22/89</t>
  </si>
  <si>
    <t>McLEAN, VA</t>
  </si>
  <si>
    <t>AMERICA THE BEAUTIFUL-I. HALL</t>
  </si>
  <si>
    <t>09/25/89</t>
  </si>
  <si>
    <t>2422-25</t>
  </si>
  <si>
    <t>DINOSAURS</t>
  </si>
  <si>
    <t>10/01/89</t>
  </si>
  <si>
    <t>LAKE BUENA VISTA, FL</t>
  </si>
  <si>
    <t>AM. THE BEAUTIFUL-FT. McHENRY</t>
  </si>
  <si>
    <t>10/07/89</t>
  </si>
  <si>
    <t>AMERICA</t>
  </si>
  <si>
    <t>10/12/89</t>
  </si>
  <si>
    <t>CHRISTMAS-TRADITIONAL SHEET</t>
  </si>
  <si>
    <t>10/19/89</t>
  </si>
  <si>
    <t>CHRISTMAS-CONTEMPORARY SHEET</t>
  </si>
  <si>
    <t>WESTPORT, CT</t>
  </si>
  <si>
    <t>CHRISTMAS-TRADITIONAL BKLT</t>
  </si>
  <si>
    <t>CHRISTMAS-CONTEMPORARY BKLT</t>
  </si>
  <si>
    <t>AM. THE BEAUTIFUL-NYC</t>
  </si>
  <si>
    <t>11/08/89</t>
  </si>
  <si>
    <t>2431-32</t>
  </si>
  <si>
    <t>EAGLE &amp; SHIELD EXT.-BKLT &amp; COIL</t>
  </si>
  <si>
    <t>11/10/89</t>
  </si>
  <si>
    <t>BK/COIL SGL</t>
  </si>
  <si>
    <t>11/17/89</t>
  </si>
  <si>
    <t>2434-37</t>
  </si>
  <si>
    <t>CLASSIC MAIL TRANS.</t>
  </si>
  <si>
    <t>11/19/89</t>
  </si>
  <si>
    <t>11/20/89</t>
  </si>
  <si>
    <t>FUTURE MAIL TRANS.</t>
  </si>
  <si>
    <t>11/24/89</t>
  </si>
  <si>
    <t>AM. THE BEAUTIFUL-WASHINGTON, DC</t>
  </si>
  <si>
    <t>11/26/89</t>
  </si>
  <si>
    <t>122-25</t>
  </si>
  <si>
    <t>11/27/89</t>
  </si>
  <si>
    <t>11/28/89</t>
  </si>
  <si>
    <t>135-38</t>
  </si>
  <si>
    <t>AM. THE BEAUTIFUL SE-TENANT ISSUE</t>
  </si>
  <si>
    <t>JEFFERSON MEMORIAL</t>
  </si>
  <si>
    <t>12/02/89</t>
  </si>
  <si>
    <t>HOLOGRAM ENVELOPE</t>
  </si>
  <si>
    <t>12/03.89</t>
  </si>
  <si>
    <t>1989 SUMMARY TOTALS</t>
  </si>
  <si>
    <t>IDAHO STATE CENTENARY</t>
  </si>
  <si>
    <t>01/06/90</t>
  </si>
  <si>
    <t xml:space="preserve">LOVE </t>
  </si>
  <si>
    <t>01/18/90</t>
  </si>
  <si>
    <t>ROMANCE, AR</t>
  </si>
  <si>
    <t>IDA B. WELLS</t>
  </si>
  <si>
    <t>02/01/90</t>
  </si>
  <si>
    <t>SUPREME COURT</t>
  </si>
  <si>
    <t>02/02/90</t>
  </si>
  <si>
    <t>BEACH UMBRELLA</t>
  </si>
  <si>
    <t>02/03/90</t>
  </si>
  <si>
    <t>LUIS MUNOZ MARIN</t>
  </si>
  <si>
    <t>02/18/90</t>
  </si>
  <si>
    <t>WYOMING STATE CENTENARY</t>
  </si>
  <si>
    <t>02/23/90</t>
  </si>
  <si>
    <t>AMERICAN PAPERMAKING</t>
  </si>
  <si>
    <t>03/13/90</t>
  </si>
  <si>
    <t>03/17/90</t>
  </si>
  <si>
    <t>SPRINGFIELD, VA</t>
  </si>
  <si>
    <t>LITERACY</t>
  </si>
  <si>
    <t>03/22/90</t>
  </si>
  <si>
    <t>2445-48</t>
  </si>
  <si>
    <t>CLASSIC MOVIES</t>
  </si>
  <si>
    <t>03/23/90</t>
  </si>
  <si>
    <t>S. T. BLK 4</t>
  </si>
  <si>
    <t>MARIANNE MOORE</t>
  </si>
  <si>
    <t>04/18/90</t>
  </si>
  <si>
    <t>TRANS.-SEAPLANE</t>
  </si>
  <si>
    <t>04/20/90</t>
  </si>
  <si>
    <t>2470-74</t>
  </si>
  <si>
    <t>LIGHTHOUSES</t>
  </si>
  <si>
    <t>04/26/90</t>
  </si>
  <si>
    <t>FUR TRADERS(BINGHAM)</t>
  </si>
  <si>
    <t>05/04/90</t>
  </si>
  <si>
    <t>PLASTIC ATM STAMP</t>
  </si>
  <si>
    <t>05/18/90</t>
  </si>
  <si>
    <t>SHTLET</t>
  </si>
  <si>
    <t>RHODE ISLAND STATEHOOD</t>
  </si>
  <si>
    <t>05/29/90</t>
  </si>
  <si>
    <t>PAWTUCKET, RI</t>
  </si>
  <si>
    <t>BOBCAT</t>
  </si>
  <si>
    <t>06/01/90</t>
  </si>
  <si>
    <t>ISAAC ROYALL</t>
  </si>
  <si>
    <t>06/16/90</t>
  </si>
  <si>
    <t>MEDFORD, MA</t>
  </si>
  <si>
    <t>HTG PRMT-BLACK BELLIED WHISTLING DUCK</t>
  </si>
  <si>
    <t>06/30/90</t>
  </si>
  <si>
    <t>POSTAL BUDDY POSTCARD SHEET</t>
  </si>
  <si>
    <t>07/05/90</t>
  </si>
  <si>
    <t>BLK 4</t>
  </si>
  <si>
    <t>MERRIFIELD, VA</t>
  </si>
  <si>
    <t>2496-2500</t>
  </si>
  <si>
    <t xml:space="preserve">OLYMPIANS </t>
  </si>
  <si>
    <t>07/06/90</t>
  </si>
  <si>
    <t>S. T. STP 5</t>
  </si>
  <si>
    <t>08/10/90</t>
  </si>
  <si>
    <t>2501-05</t>
  </si>
  <si>
    <t>INDIAN HEADDRESSES</t>
  </si>
  <si>
    <t>08/17/90</t>
  </si>
  <si>
    <t>TRANS.-CIRCUS WAGON</t>
  </si>
  <si>
    <t>08/31/90</t>
  </si>
  <si>
    <t>SYRACUSE, NY</t>
  </si>
  <si>
    <t>G. AMERICANS-C. CHENNAULT</t>
  </si>
  <si>
    <t>09/06/90</t>
  </si>
  <si>
    <t>MONROE, LA</t>
  </si>
  <si>
    <t>FOOTBALL HOLOGRAM</t>
  </si>
  <si>
    <t>09/09/90</t>
  </si>
  <si>
    <t>GREEN BAY, WI</t>
  </si>
  <si>
    <t>2506-07</t>
  </si>
  <si>
    <t>MICRONESIA &amp; MARSHALL ISL.</t>
  </si>
  <si>
    <t>09/28/90</t>
  </si>
  <si>
    <t>S. T. PR</t>
  </si>
  <si>
    <t>STANFORD UNIVERSITY</t>
  </si>
  <si>
    <t>09/30/90</t>
  </si>
  <si>
    <t>STANFORD, CA</t>
  </si>
  <si>
    <t>2508-11</t>
  </si>
  <si>
    <t>SEA CREATURES</t>
  </si>
  <si>
    <t>10/03/90</t>
  </si>
  <si>
    <t>CONSTITUTION HALL</t>
  </si>
  <si>
    <t>10/11/90</t>
  </si>
  <si>
    <t xml:space="preserve">AMERICA </t>
  </si>
  <si>
    <t>10/12/90</t>
  </si>
  <si>
    <t>GRAND CANYON, AZ</t>
  </si>
  <si>
    <t>EISENHOWER</t>
  </si>
  <si>
    <t>10/13/90</t>
  </si>
  <si>
    <t>10/18/90</t>
  </si>
  <si>
    <t>EVERGREEN, CO</t>
  </si>
  <si>
    <t>CHICAGO SYMPHONY HALL</t>
  </si>
  <si>
    <t>10/19/90</t>
  </si>
  <si>
    <t>1990 SUMMARY TOTALS</t>
  </si>
  <si>
    <t>F STAMP-TULIP</t>
  </si>
  <si>
    <t>F STAMP-TULIP(KCS)</t>
  </si>
  <si>
    <t>F STAMP MAKE-UP RATE</t>
  </si>
  <si>
    <t>E STAMP</t>
  </si>
  <si>
    <t>F STAMP-FLAG</t>
  </si>
  <si>
    <t>ATM SHTLT</t>
  </si>
  <si>
    <t>OFFICIAL F STAMP</t>
  </si>
  <si>
    <t>FLAG POSTCARD</t>
  </si>
  <si>
    <t>STEAM CARRIAGE</t>
  </si>
  <si>
    <t>SWITZERLAND</t>
  </si>
  <si>
    <t>BENNINGTON, VT</t>
  </si>
  <si>
    <t>FAWN</t>
  </si>
  <si>
    <t>FLAG POSTCARD(R.R.)</t>
  </si>
  <si>
    <t>FLAG OVER MT. RUSHMORE</t>
  </si>
  <si>
    <t>MT. RUSHMORE, SD</t>
  </si>
  <si>
    <t>CARNEGIE HALL</t>
  </si>
  <si>
    <t>DENNIS CHAVEZ</t>
  </si>
  <si>
    <t>TULIP</t>
  </si>
  <si>
    <t>LUNCH WAGON</t>
  </si>
  <si>
    <t xml:space="preserve">WOOD DUCK-BLACK </t>
  </si>
  <si>
    <t>WOOD DUCK-RED</t>
  </si>
  <si>
    <t>FLAG/OLYMPIC RINGS</t>
  </si>
  <si>
    <t>HARRIET QUIMBY(L.P.)</t>
  </si>
  <si>
    <t>PLYMOUTH, MI</t>
  </si>
  <si>
    <t>SAVINGS BONDS</t>
  </si>
  <si>
    <t>LOVE(PERF 12.5 X 13)</t>
  </si>
  <si>
    <t>HOT AIR BALLOONS</t>
  </si>
  <si>
    <t>EAGLE AEROGRAMME-BLUE</t>
  </si>
  <si>
    <t>EAGLE AEROGRAMME-WHITE</t>
  </si>
  <si>
    <t>WILLIAM T. PIPER</t>
  </si>
  <si>
    <t>WILLIAM SAROYAN</t>
  </si>
  <si>
    <t>FRESNO, CA</t>
  </si>
  <si>
    <t>SHT PR</t>
  </si>
  <si>
    <t>OFFICIAL POST CARD</t>
  </si>
  <si>
    <t>CANOE</t>
  </si>
  <si>
    <t>TRACTOR TRAILER</t>
  </si>
  <si>
    <t>FLAGS ON PARADE</t>
  </si>
  <si>
    <t>WATERLOO, NY</t>
  </si>
  <si>
    <t>2545-49</t>
  </si>
  <si>
    <t>FISHING LURES</t>
  </si>
  <si>
    <t>CODDEBACKVILLE, NY</t>
  </si>
  <si>
    <t>HUBERT H. HUMPHREY</t>
  </si>
  <si>
    <t>COLE PORTER</t>
  </si>
  <si>
    <t>PERU, IN</t>
  </si>
  <si>
    <t>U OF TEXAS MED BRANCH</t>
  </si>
  <si>
    <t>GALVESTON, TX</t>
  </si>
  <si>
    <t>30TH ANNIV ANARCTIC TREATY</t>
  </si>
  <si>
    <t>KESTREL</t>
  </si>
  <si>
    <t>AURORA, CO</t>
  </si>
  <si>
    <t>BLUEBIRD</t>
  </si>
  <si>
    <t>CARDINAL</t>
  </si>
  <si>
    <t>2531A</t>
  </si>
  <si>
    <t>LIBERTY TORCH</t>
  </si>
  <si>
    <t>ATM SGL</t>
  </si>
  <si>
    <t>YANKEE CLIPPER</t>
  </si>
  <si>
    <t>FLUSHING, NY</t>
  </si>
  <si>
    <t>HTG PERMIT-KING EIDERS</t>
  </si>
  <si>
    <t>WOOD DUCK</t>
  </si>
  <si>
    <t>DESERT SHIELD-DESERT STORM</t>
  </si>
  <si>
    <t>PRIORITY MAIL</t>
  </si>
  <si>
    <t>2553-57</t>
  </si>
  <si>
    <t>SUMMER OLYMPICS</t>
  </si>
  <si>
    <t>SHT SGLS</t>
  </si>
  <si>
    <t>SECURITY STAR ENVELOPE</t>
  </si>
  <si>
    <t>FISHING BOAT</t>
  </si>
  <si>
    <t>NUMISMATICS</t>
  </si>
  <si>
    <t>NIAGARA FALLS</t>
  </si>
  <si>
    <t>NIAGARA FALLS, NY</t>
  </si>
  <si>
    <t>BASKETBALL</t>
  </si>
  <si>
    <t>2562-66</t>
  </si>
  <si>
    <t>COMEDIANS</t>
  </si>
  <si>
    <t>HUNT VALLEY, MD</t>
  </si>
  <si>
    <t>WWII</t>
  </si>
  <si>
    <t>DISTRICT OF COLUMBIA</t>
  </si>
  <si>
    <t>JAN E. MATZELIGER</t>
  </si>
  <si>
    <t>LYNN, MA</t>
  </si>
  <si>
    <t>PRESORTED FIRST CLASS</t>
  </si>
  <si>
    <t>OLYMPICS</t>
  </si>
  <si>
    <t>ORLANDO, FL</t>
  </si>
  <si>
    <t>2568-77</t>
  </si>
  <si>
    <t>SPACE EXPLORATION</t>
  </si>
  <si>
    <t>AMERICAN MAGAZINES</t>
  </si>
  <si>
    <t>NAPLES, FL</t>
  </si>
  <si>
    <t>NOTRE DAME SESQUICENTENNIAL</t>
  </si>
  <si>
    <t>SANTA, ID</t>
  </si>
  <si>
    <t>COIL STP 3/3</t>
  </si>
  <si>
    <t>U OF VT-YE OLD MILL</t>
  </si>
  <si>
    <t>COUNTRY GEESE ENVELOPE</t>
  </si>
  <si>
    <t>EAGLE &amp; SHIELD-BULK RATE</t>
  </si>
  <si>
    <t>1992-95</t>
  </si>
  <si>
    <t>2624-29</t>
  </si>
  <si>
    <t>VOYAGES OF COLUMBUS</t>
  </si>
  <si>
    <t>CHICAGO. IL</t>
  </si>
  <si>
    <t>WW II-1942</t>
  </si>
  <si>
    <t>WW II-1943</t>
  </si>
  <si>
    <t>WW II-1944</t>
  </si>
  <si>
    <t>USS NORMANDY STA. (CG 60)</t>
  </si>
  <si>
    <t>WW II-1945</t>
  </si>
  <si>
    <t>FDC01</t>
  </si>
  <si>
    <t>FDC02</t>
  </si>
  <si>
    <t>FDC03</t>
  </si>
  <si>
    <t>FDC04</t>
  </si>
  <si>
    <t>FDC05</t>
  </si>
  <si>
    <t>FDC06</t>
  </si>
  <si>
    <t>FDC07</t>
  </si>
  <si>
    <t>FDC08</t>
  </si>
  <si>
    <t>FDC09</t>
  </si>
  <si>
    <t>FDC10</t>
  </si>
  <si>
    <t>FDC11</t>
  </si>
  <si>
    <t>FDC12</t>
  </si>
  <si>
    <t>FDC13</t>
  </si>
  <si>
    <t>FDC14</t>
  </si>
  <si>
    <t>FDC15</t>
  </si>
  <si>
    <t>FDC16</t>
  </si>
  <si>
    <t>FDC17</t>
  </si>
  <si>
    <t>FDC18</t>
  </si>
  <si>
    <t>FDC19</t>
  </si>
  <si>
    <t>PRICES FROM 2013 "SCOTT SPECIALIZED CATALOG OF UNITED STATES STAMPS &amp; COVERS</t>
  </si>
  <si>
    <t>BERING LAND BRIDGE</t>
  </si>
  <si>
    <t>U. S. NAVY SUBMARINES</t>
  </si>
  <si>
    <t>N/A--USPS</t>
  </si>
  <si>
    <t>.22/.33/.55/.60/3.20</t>
  </si>
  <si>
    <t>GROTON, CT</t>
  </si>
  <si>
    <t>3373-77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</si>
</sst>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164" formatCode="General_)"/>
    <numFmt numFmtId="165" formatCode="&quot;$&quot;#,##0.0000_);\(&quot;$&quot;#,##0.0000\)"/>
    <numFmt numFmtId="166" formatCode="mm/dd/yy_)"/>
    <numFmt numFmtId="167" formatCode="mm/dd/yy;@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Tms Rmn"/>
    </font>
    <font>
      <b/>
      <sz val="24"/>
      <name val="Helv"/>
    </font>
    <font>
      <b/>
      <sz val="10"/>
      <name val="Tms Rmn"/>
    </font>
    <font>
      <sz val="12"/>
      <name val="Tms Rmn"/>
    </font>
    <font>
      <b/>
      <sz val="12"/>
      <name val="Tms Rmn"/>
    </font>
    <font>
      <sz val="8"/>
      <name val="Tms Rmn"/>
    </font>
    <font>
      <b/>
      <sz val="12"/>
      <name val="Helv"/>
    </font>
    <font>
      <b/>
      <sz val="8"/>
      <name val="Tms Rmn"/>
    </font>
    <font>
      <b/>
      <sz val="14"/>
      <name val="Helv"/>
    </font>
    <font>
      <b/>
      <sz val="14"/>
      <name val="Tms Rmn"/>
    </font>
    <font>
      <sz val="11"/>
      <name val="Tms Rmn"/>
    </font>
    <font>
      <sz val="12"/>
      <color rgb="FFFF0000"/>
      <name val="Tms Rmn"/>
    </font>
    <font>
      <sz val="12"/>
      <color rgb="FFFF0000"/>
      <name val="Helv"/>
    </font>
    <font>
      <sz val="8"/>
      <color rgb="FFFF0000"/>
      <name val="Tms Rmn"/>
    </font>
  </fonts>
  <fills count="10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lightGrid"/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287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7" fontId="1" fillId="0" borderId="0" xfId="1" applyNumberFormat="1"/>
    <xf numFmtId="1" fontId="1" fillId="0" borderId="0" xfId="1" applyNumberFormat="1"/>
    <xf numFmtId="0" fontId="1" fillId="0" borderId="0" xfId="1" quotePrefix="1" applyAlignment="1">
      <alignment horizontal="left"/>
    </xf>
    <xf numFmtId="164" fontId="6" fillId="0" borderId="0" xfId="2" applyFont="1"/>
    <xf numFmtId="164" fontId="5" fillId="0" borderId="0" xfId="2"/>
    <xf numFmtId="164" fontId="5" fillId="0" borderId="0" xfId="2" applyAlignment="1" applyProtection="1">
      <alignment horizontal="left"/>
    </xf>
    <xf numFmtId="164" fontId="7" fillId="0" borderId="0" xfId="2" applyFont="1" applyAlignment="1" applyProtection="1">
      <alignment horizontal="centerContinuous"/>
    </xf>
    <xf numFmtId="164" fontId="5" fillId="0" borderId="0" xfId="2" applyAlignment="1">
      <alignment horizontal="centerContinuous"/>
    </xf>
    <xf numFmtId="164" fontId="8" fillId="0" borderId="1" xfId="2" applyFont="1" applyBorder="1" applyAlignment="1" applyProtection="1">
      <alignment horizontal="center"/>
    </xf>
    <xf numFmtId="164" fontId="8" fillId="0" borderId="2" xfId="2" applyFont="1" applyBorder="1"/>
    <xf numFmtId="164" fontId="8" fillId="0" borderId="3" xfId="2" applyFont="1" applyBorder="1" applyAlignment="1" applyProtection="1">
      <alignment horizontal="centerContinuous"/>
    </xf>
    <xf numFmtId="164" fontId="8" fillId="0" borderId="3" xfId="2" applyFont="1" applyBorder="1" applyAlignment="1">
      <alignment horizontal="centerContinuous"/>
    </xf>
    <xf numFmtId="164" fontId="8" fillId="0" borderId="4" xfId="2" applyFont="1" applyBorder="1" applyAlignment="1">
      <alignment horizontal="centerContinuous"/>
    </xf>
    <xf numFmtId="164" fontId="8" fillId="0" borderId="2" xfId="2" applyFont="1" applyBorder="1" applyAlignment="1" applyProtection="1">
      <alignment horizontal="center"/>
    </xf>
    <xf numFmtId="164" fontId="8" fillId="0" borderId="5" xfId="2" applyFont="1" applyBorder="1"/>
    <xf numFmtId="164" fontId="8" fillId="0" borderId="6" xfId="2" applyFont="1" applyBorder="1"/>
    <xf numFmtId="164" fontId="8" fillId="0" borderId="7" xfId="2" applyFont="1" applyBorder="1" applyAlignment="1" applyProtection="1">
      <alignment horizontal="center"/>
    </xf>
    <xf numFmtId="164" fontId="8" fillId="0" borderId="6" xfId="2" applyFont="1" applyBorder="1" applyAlignment="1" applyProtection="1">
      <alignment horizontal="center"/>
    </xf>
    <xf numFmtId="164" fontId="9" fillId="0" borderId="8" xfId="2" applyFont="1" applyBorder="1" applyProtection="1"/>
    <xf numFmtId="164" fontId="9" fillId="0" borderId="9" xfId="2" applyFont="1" applyBorder="1" applyAlignment="1" applyProtection="1">
      <alignment horizontal="left"/>
    </xf>
    <xf numFmtId="164" fontId="9" fillId="0" borderId="9" xfId="2" applyFont="1" applyBorder="1"/>
    <xf numFmtId="164" fontId="9" fillId="0" borderId="9" xfId="2" applyFont="1" applyBorder="1" applyProtection="1"/>
    <xf numFmtId="165" fontId="9" fillId="0" borderId="9" xfId="2" applyNumberFormat="1" applyFont="1" applyBorder="1" applyProtection="1"/>
    <xf numFmtId="7" fontId="9" fillId="0" borderId="9" xfId="2" applyNumberFormat="1" applyFont="1" applyBorder="1" applyProtection="1"/>
    <xf numFmtId="164" fontId="9" fillId="0" borderId="9" xfId="2" applyFont="1" applyBorder="1" applyAlignment="1" applyProtection="1">
      <alignment horizontal="center"/>
    </xf>
    <xf numFmtId="164" fontId="9" fillId="0" borderId="8" xfId="2" applyFont="1" applyBorder="1"/>
    <xf numFmtId="7" fontId="9" fillId="0" borderId="9" xfId="2" applyNumberFormat="1" applyFont="1" applyBorder="1" applyAlignment="1" applyProtection="1">
      <alignment horizontal="left"/>
    </xf>
    <xf numFmtId="164" fontId="9" fillId="0" borderId="10" xfId="2" applyFont="1" applyBorder="1" applyProtection="1"/>
    <xf numFmtId="164" fontId="9" fillId="0" borderId="11" xfId="2" applyFont="1" applyBorder="1"/>
    <xf numFmtId="164" fontId="9" fillId="0" borderId="11" xfId="2" applyFont="1" applyBorder="1" applyProtection="1"/>
    <xf numFmtId="165" fontId="9" fillId="0" borderId="11" xfId="2" applyNumberFormat="1" applyFont="1" applyBorder="1" applyProtection="1"/>
    <xf numFmtId="164" fontId="9" fillId="0" borderId="11" xfId="2" applyFont="1" applyBorder="1" applyAlignment="1" applyProtection="1">
      <alignment horizontal="left"/>
    </xf>
    <xf numFmtId="7" fontId="9" fillId="0" borderId="11" xfId="2" applyNumberFormat="1" applyFont="1" applyBorder="1" applyProtection="1"/>
    <xf numFmtId="164" fontId="9" fillId="0" borderId="11" xfId="2" applyFont="1" applyBorder="1" applyAlignment="1" applyProtection="1">
      <alignment horizontal="center"/>
    </xf>
    <xf numFmtId="164" fontId="6" fillId="0" borderId="0" xfId="2" applyFont="1" applyAlignment="1" applyProtection="1">
      <alignment horizontal="left"/>
    </xf>
    <xf numFmtId="166" fontId="6" fillId="0" borderId="0" xfId="2" applyNumberFormat="1" applyFont="1" applyAlignment="1" applyProtection="1">
      <alignment horizontal="left"/>
    </xf>
    <xf numFmtId="166" fontId="5" fillId="0" borderId="0" xfId="2" applyNumberFormat="1" applyAlignment="1" applyProtection="1">
      <alignment horizontal="left"/>
    </xf>
    <xf numFmtId="164" fontId="8" fillId="0" borderId="1" xfId="2" applyFont="1" applyBorder="1" applyAlignment="1" applyProtection="1">
      <alignment horizontal="left"/>
    </xf>
    <xf numFmtId="164" fontId="8" fillId="0" borderId="12" xfId="2" applyFont="1" applyBorder="1" applyAlignment="1" applyProtection="1">
      <alignment horizontal="centerContinuous"/>
    </xf>
    <xf numFmtId="164" fontId="8" fillId="0" borderId="12" xfId="2" applyFont="1" applyBorder="1" applyAlignment="1">
      <alignment horizontal="centerContinuous"/>
    </xf>
    <xf numFmtId="164" fontId="8" fillId="0" borderId="2" xfId="2" applyFont="1" applyBorder="1" applyAlignment="1">
      <alignment horizontal="centerContinuous"/>
    </xf>
    <xf numFmtId="164" fontId="8" fillId="0" borderId="13" xfId="2" applyFont="1" applyBorder="1" applyAlignment="1" applyProtection="1">
      <alignment horizontal="center"/>
    </xf>
    <xf numFmtId="164" fontId="8" fillId="0" borderId="14" xfId="2" applyFont="1" applyBorder="1" applyAlignment="1" applyProtection="1">
      <alignment horizontal="center"/>
    </xf>
    <xf numFmtId="164" fontId="5" fillId="2" borderId="15" xfId="2" applyFill="1" applyBorder="1"/>
    <xf numFmtId="164" fontId="9" fillId="2" borderId="3" xfId="2" applyFont="1" applyFill="1" applyBorder="1"/>
    <xf numFmtId="165" fontId="10" fillId="2" borderId="3" xfId="2" applyNumberFormat="1" applyFont="1" applyFill="1" applyBorder="1" applyAlignment="1" applyProtection="1">
      <alignment horizontal="left"/>
    </xf>
    <xf numFmtId="7" fontId="9" fillId="2" borderId="3" xfId="2" applyNumberFormat="1" applyFont="1" applyFill="1" applyBorder="1" applyProtection="1"/>
    <xf numFmtId="7" fontId="9" fillId="2" borderId="4" xfId="2" applyNumberFormat="1" applyFont="1" applyFill="1" applyBorder="1" applyAlignment="1" applyProtection="1">
      <alignment horizontal="left"/>
    </xf>
    <xf numFmtId="164" fontId="9" fillId="3" borderId="9" xfId="2" applyFont="1" applyFill="1" applyBorder="1"/>
    <xf numFmtId="7" fontId="9" fillId="3" borderId="9" xfId="2" applyNumberFormat="1" applyFont="1" applyFill="1" applyBorder="1" applyProtection="1"/>
    <xf numFmtId="164" fontId="10" fillId="0" borderId="3" xfId="2" applyFont="1" applyBorder="1" applyAlignment="1" applyProtection="1">
      <alignment horizontal="centerContinuous"/>
    </xf>
    <xf numFmtId="7" fontId="9" fillId="0" borderId="3" xfId="2" applyNumberFormat="1" applyFont="1" applyBorder="1" applyAlignment="1" applyProtection="1">
      <alignment horizontal="centerContinuous"/>
    </xf>
    <xf numFmtId="7" fontId="9" fillId="0" borderId="4" xfId="2" applyNumberFormat="1" applyFont="1" applyBorder="1" applyAlignment="1" applyProtection="1">
      <alignment horizontal="centerContinuous"/>
    </xf>
    <xf numFmtId="164" fontId="9" fillId="2" borderId="0" xfId="2" applyFont="1" applyFill="1"/>
    <xf numFmtId="7" fontId="9" fillId="2" borderId="0" xfId="2" applyNumberFormat="1" applyFont="1" applyFill="1" applyProtection="1"/>
    <xf numFmtId="7" fontId="9" fillId="4" borderId="16" xfId="2" applyNumberFormat="1" applyFont="1" applyFill="1" applyBorder="1" applyProtection="1"/>
    <xf numFmtId="164" fontId="10" fillId="2" borderId="0" xfId="2" applyFont="1" applyFill="1" applyAlignment="1" applyProtection="1">
      <alignment horizontal="left"/>
    </xf>
    <xf numFmtId="7" fontId="10" fillId="2" borderId="0" xfId="2" applyNumberFormat="1" applyFont="1" applyFill="1" applyProtection="1"/>
    <xf numFmtId="7" fontId="10" fillId="4" borderId="17" xfId="2" applyNumberFormat="1" applyFont="1" applyFill="1" applyBorder="1" applyProtection="1"/>
    <xf numFmtId="164" fontId="9" fillId="0" borderId="10" xfId="2" applyFont="1" applyBorder="1"/>
    <xf numFmtId="164" fontId="9" fillId="3" borderId="11" xfId="2" applyFont="1" applyFill="1" applyBorder="1"/>
    <xf numFmtId="164" fontId="10" fillId="2" borderId="0" xfId="2" applyFont="1" applyFill="1"/>
    <xf numFmtId="164" fontId="10" fillId="4" borderId="18" xfId="2" applyNumberFormat="1" applyFont="1" applyFill="1" applyBorder="1" applyAlignment="1" applyProtection="1">
      <alignment horizontal="left"/>
    </xf>
    <xf numFmtId="164" fontId="9" fillId="0" borderId="19" xfId="2" applyFont="1" applyBorder="1"/>
    <xf numFmtId="164" fontId="9" fillId="0" borderId="20" xfId="2" applyFont="1" applyBorder="1"/>
    <xf numFmtId="164" fontId="10" fillId="0" borderId="3" xfId="2" applyFont="1" applyBorder="1" applyAlignment="1" applyProtection="1">
      <alignment horizontal="left"/>
    </xf>
    <xf numFmtId="165" fontId="9" fillId="0" borderId="20" xfId="2" applyNumberFormat="1" applyFont="1" applyBorder="1" applyProtection="1"/>
    <xf numFmtId="7" fontId="9" fillId="0" borderId="20" xfId="2" applyNumberFormat="1" applyFont="1" applyBorder="1" applyProtection="1"/>
    <xf numFmtId="164" fontId="9" fillId="5" borderId="20" xfId="2" applyFont="1" applyFill="1" applyBorder="1"/>
    <xf numFmtId="164" fontId="9" fillId="5" borderId="3" xfId="2" applyFont="1" applyFill="1" applyBorder="1"/>
    <xf numFmtId="7" fontId="9" fillId="5" borderId="3" xfId="2" applyNumberFormat="1" applyFont="1" applyFill="1" applyBorder="1" applyProtection="1"/>
    <xf numFmtId="7" fontId="9" fillId="5" borderId="4" xfId="2" applyNumberFormat="1" applyFont="1" applyFill="1" applyBorder="1" applyProtection="1"/>
    <xf numFmtId="164" fontId="9" fillId="0" borderId="8" xfId="2" applyFont="1" applyBorder="1" applyAlignment="1" applyProtection="1">
      <alignment horizontal="left"/>
    </xf>
    <xf numFmtId="164" fontId="11" fillId="0" borderId="9" xfId="2" applyFont="1" applyBorder="1" applyAlignment="1" applyProtection="1">
      <alignment horizontal="left"/>
    </xf>
    <xf numFmtId="165" fontId="10" fillId="2" borderId="15" xfId="2" applyNumberFormat="1" applyFont="1" applyFill="1" applyBorder="1" applyAlignment="1" applyProtection="1">
      <alignment horizontal="left"/>
    </xf>
    <xf numFmtId="164" fontId="10" fillId="2" borderId="3" xfId="2" applyFont="1" applyFill="1" applyBorder="1"/>
    <xf numFmtId="7" fontId="10" fillId="2" borderId="3" xfId="2" applyNumberFormat="1" applyFont="1" applyFill="1" applyBorder="1" applyProtection="1"/>
    <xf numFmtId="7" fontId="10" fillId="2" borderId="4" xfId="2" applyNumberFormat="1" applyFont="1" applyFill="1" applyBorder="1" applyProtection="1"/>
    <xf numFmtId="164" fontId="6" fillId="0" borderId="9" xfId="2" applyFont="1" applyBorder="1" applyAlignment="1" applyProtection="1">
      <alignment horizontal="left"/>
    </xf>
    <xf numFmtId="164" fontId="5" fillId="0" borderId="9" xfId="2" applyBorder="1"/>
    <xf numFmtId="164" fontId="5" fillId="3" borderId="9" xfId="2" applyFill="1" applyBorder="1"/>
    <xf numFmtId="7" fontId="5" fillId="3" borderId="9" xfId="2" applyNumberFormat="1" applyFill="1" applyBorder="1" applyProtection="1"/>
    <xf numFmtId="164" fontId="10" fillId="0" borderId="20" xfId="2" applyFont="1" applyBorder="1" applyAlignment="1" applyProtection="1">
      <alignment horizontal="centerContinuous"/>
    </xf>
    <xf numFmtId="7" fontId="5" fillId="0" borderId="20" xfId="2" applyNumberFormat="1" applyBorder="1" applyAlignment="1" applyProtection="1">
      <alignment horizontal="centerContinuous"/>
    </xf>
    <xf numFmtId="7" fontId="5" fillId="0" borderId="11" xfId="2" applyNumberFormat="1" applyBorder="1" applyAlignment="1" applyProtection="1">
      <alignment horizontal="centerContinuous"/>
    </xf>
    <xf numFmtId="164" fontId="5" fillId="2" borderId="0" xfId="2" applyFill="1"/>
    <xf numFmtId="7" fontId="5" fillId="2" borderId="0" xfId="2" applyNumberFormat="1" applyFill="1" applyProtection="1"/>
    <xf numFmtId="7" fontId="5" fillId="4" borderId="16" xfId="2" applyNumberFormat="1" applyFill="1" applyBorder="1" applyProtection="1"/>
    <xf numFmtId="164" fontId="12" fillId="2" borderId="0" xfId="2" applyFont="1" applyFill="1"/>
    <xf numFmtId="164" fontId="12" fillId="4" borderId="18" xfId="2" applyNumberFormat="1" applyFont="1" applyFill="1" applyBorder="1" applyAlignment="1" applyProtection="1">
      <alignment horizontal="left"/>
    </xf>
    <xf numFmtId="164" fontId="5" fillId="0" borderId="15" xfId="2" applyBorder="1"/>
    <xf numFmtId="164" fontId="5" fillId="0" borderId="3" xfId="2" applyBorder="1"/>
    <xf numFmtId="7" fontId="5" fillId="0" borderId="3" xfId="2" applyNumberFormat="1" applyBorder="1" applyProtection="1"/>
    <xf numFmtId="164" fontId="5" fillId="5" borderId="3" xfId="2" applyFill="1" applyBorder="1"/>
    <xf numFmtId="7" fontId="5" fillId="5" borderId="3" xfId="2" applyNumberFormat="1" applyFill="1" applyBorder="1" applyProtection="1"/>
    <xf numFmtId="7" fontId="5" fillId="5" borderId="4" xfId="2" applyNumberFormat="1" applyFill="1" applyBorder="1" applyProtection="1"/>
    <xf numFmtId="164" fontId="7" fillId="0" borderId="0" xfId="2" quotePrefix="1" applyFont="1" applyAlignment="1" applyProtection="1">
      <alignment horizontal="centerContinuous"/>
    </xf>
    <xf numFmtId="164" fontId="9" fillId="2" borderId="15" xfId="2" applyFont="1" applyFill="1" applyBorder="1"/>
    <xf numFmtId="164" fontId="10" fillId="2" borderId="3" xfId="2" applyFont="1" applyFill="1" applyBorder="1" applyAlignment="1" applyProtection="1">
      <alignment horizontal="left"/>
    </xf>
    <xf numFmtId="165" fontId="9" fillId="2" borderId="3" xfId="2" applyNumberFormat="1" applyFont="1" applyFill="1" applyBorder="1" applyProtection="1"/>
    <xf numFmtId="7" fontId="9" fillId="2" borderId="4" xfId="2" applyNumberFormat="1" applyFont="1" applyFill="1" applyBorder="1" applyProtection="1"/>
    <xf numFmtId="165" fontId="9" fillId="0" borderId="9" xfId="2" applyNumberFormat="1" applyFont="1" applyBorder="1" applyAlignment="1" applyProtection="1">
      <alignment horizontal="left"/>
    </xf>
    <xf numFmtId="164" fontId="9" fillId="0" borderId="9" xfId="2" applyFont="1" applyBorder="1" applyAlignment="1" applyProtection="1">
      <alignment horizontal="right"/>
    </xf>
    <xf numFmtId="164" fontId="5" fillId="0" borderId="9" xfId="2" applyBorder="1" applyProtection="1"/>
    <xf numFmtId="164" fontId="7" fillId="0" borderId="0" xfId="2" applyFont="1" applyAlignment="1" applyProtection="1">
      <alignment horizontal="left"/>
    </xf>
    <xf numFmtId="164" fontId="8" fillId="0" borderId="6" xfId="2" quotePrefix="1" applyFont="1" applyBorder="1" applyAlignment="1" applyProtection="1">
      <alignment horizontal="center"/>
    </xf>
    <xf numFmtId="164" fontId="10" fillId="2" borderId="12" xfId="2" applyFont="1" applyFill="1" applyBorder="1"/>
    <xf numFmtId="164" fontId="10" fillId="2" borderId="12" xfId="2" applyFont="1" applyFill="1" applyBorder="1" applyAlignment="1" applyProtection="1">
      <alignment horizontal="right"/>
    </xf>
    <xf numFmtId="165" fontId="10" fillId="2" borderId="12" xfId="2" applyNumberFormat="1" applyFont="1" applyFill="1" applyBorder="1" applyProtection="1"/>
    <xf numFmtId="164" fontId="10" fillId="2" borderId="12" xfId="2" applyFont="1" applyFill="1" applyBorder="1" applyAlignment="1" applyProtection="1">
      <alignment horizontal="left"/>
    </xf>
    <xf numFmtId="164" fontId="10" fillId="2" borderId="12" xfId="2" applyFont="1" applyFill="1" applyBorder="1" applyProtection="1"/>
    <xf numFmtId="7" fontId="10" fillId="2" borderId="12" xfId="2" applyNumberFormat="1" applyFont="1" applyFill="1" applyBorder="1" applyProtection="1"/>
    <xf numFmtId="164" fontId="10" fillId="2" borderId="12" xfId="2" applyFont="1" applyFill="1" applyBorder="1" applyAlignment="1" applyProtection="1">
      <alignment horizontal="center"/>
    </xf>
    <xf numFmtId="7" fontId="9" fillId="2" borderId="2" xfId="2" applyNumberFormat="1" applyFont="1" applyFill="1" applyBorder="1" applyProtection="1"/>
    <xf numFmtId="164" fontId="10" fillId="2" borderId="19" xfId="2" applyFont="1" applyFill="1" applyBorder="1" applyAlignment="1" applyProtection="1">
      <alignment horizontal="left"/>
    </xf>
    <xf numFmtId="164" fontId="10" fillId="2" borderId="20" xfId="2" applyFont="1" applyFill="1" applyBorder="1"/>
    <xf numFmtId="164" fontId="10" fillId="2" borderId="20" xfId="2" applyFont="1" applyFill="1" applyBorder="1" applyAlignment="1" applyProtection="1">
      <alignment horizontal="left"/>
    </xf>
    <xf numFmtId="165" fontId="9" fillId="2" borderId="20" xfId="2" applyNumberFormat="1" applyFont="1" applyFill="1" applyBorder="1" applyProtection="1"/>
    <xf numFmtId="164" fontId="9" fillId="2" borderId="20" xfId="2" applyFont="1" applyFill="1" applyBorder="1"/>
    <xf numFmtId="7" fontId="13" fillId="2" borderId="20" xfId="2" applyNumberFormat="1" applyFont="1" applyFill="1" applyBorder="1" applyAlignment="1" applyProtection="1">
      <alignment horizontal="left"/>
    </xf>
    <xf numFmtId="7" fontId="9" fillId="2" borderId="11" xfId="2" applyNumberFormat="1" applyFont="1" applyFill="1" applyBorder="1" applyProtection="1"/>
    <xf numFmtId="164" fontId="9" fillId="2" borderId="1" xfId="2" applyFont="1" applyFill="1" applyBorder="1" applyProtection="1"/>
    <xf numFmtId="7" fontId="10" fillId="2" borderId="2" xfId="2" applyNumberFormat="1" applyFont="1" applyFill="1" applyBorder="1" applyProtection="1"/>
    <xf numFmtId="164" fontId="10" fillId="2" borderId="21" xfId="2" applyFont="1" applyFill="1" applyBorder="1" applyAlignment="1" applyProtection="1">
      <alignment horizontal="left"/>
    </xf>
    <xf numFmtId="164" fontId="10" fillId="2" borderId="0" xfId="2" applyFont="1" applyFill="1" applyProtection="1"/>
    <xf numFmtId="165" fontId="10" fillId="2" borderId="0" xfId="2" applyNumberFormat="1" applyFont="1" applyFill="1" applyProtection="1"/>
    <xf numFmtId="7" fontId="10" fillId="2" borderId="9" xfId="2" applyNumberFormat="1" applyFont="1" applyFill="1" applyBorder="1" applyProtection="1"/>
    <xf numFmtId="164" fontId="5" fillId="2" borderId="20" xfId="2" applyFill="1" applyBorder="1"/>
    <xf numFmtId="7" fontId="10" fillId="2" borderId="20" xfId="2" applyNumberFormat="1" applyFont="1" applyFill="1" applyBorder="1" applyProtection="1"/>
    <xf numFmtId="7" fontId="10" fillId="2" borderId="11" xfId="2" applyNumberFormat="1" applyFont="1" applyFill="1" applyBorder="1" applyProtection="1"/>
    <xf numFmtId="164" fontId="9" fillId="0" borderId="22" xfId="2" applyFont="1" applyBorder="1" applyAlignment="1" applyProtection="1">
      <alignment horizontal="left"/>
    </xf>
    <xf numFmtId="164" fontId="9" fillId="0" borderId="23" xfId="2" applyFont="1" applyBorder="1"/>
    <xf numFmtId="165" fontId="9" fillId="0" borderId="23" xfId="2" applyNumberFormat="1" applyFont="1" applyBorder="1" applyProtection="1"/>
    <xf numFmtId="164" fontId="9" fillId="0" borderId="23" xfId="2" applyFont="1" applyBorder="1" applyAlignment="1" applyProtection="1">
      <alignment horizontal="left"/>
    </xf>
    <xf numFmtId="7" fontId="9" fillId="0" borderId="24" xfId="2" applyNumberFormat="1" applyFont="1" applyBorder="1" applyProtection="1"/>
    <xf numFmtId="164" fontId="9" fillId="0" borderId="25" xfId="2" applyFont="1" applyBorder="1" applyAlignment="1" applyProtection="1">
      <alignment horizontal="left"/>
    </xf>
    <xf numFmtId="164" fontId="9" fillId="0" borderId="0" xfId="2" applyFont="1"/>
    <xf numFmtId="164" fontId="10" fillId="0" borderId="0" xfId="2" applyFont="1" applyAlignment="1" applyProtection="1">
      <alignment horizontal="left"/>
    </xf>
    <xf numFmtId="165" fontId="9" fillId="0" borderId="0" xfId="2" applyNumberFormat="1" applyFont="1" applyProtection="1"/>
    <xf numFmtId="164" fontId="9" fillId="0" borderId="0" xfId="2" applyFont="1" applyAlignment="1" applyProtection="1">
      <alignment horizontal="left"/>
    </xf>
    <xf numFmtId="7" fontId="9" fillId="0" borderId="26" xfId="2" applyNumberFormat="1" applyFont="1" applyBorder="1" applyProtection="1"/>
    <xf numFmtId="164" fontId="9" fillId="0" borderId="27" xfId="2" applyFont="1" applyBorder="1" applyAlignment="1" applyProtection="1">
      <alignment horizontal="left"/>
    </xf>
    <xf numFmtId="164" fontId="9" fillId="0" borderId="7" xfId="2" applyFont="1" applyBorder="1"/>
    <xf numFmtId="165" fontId="9" fillId="0" borderId="7" xfId="2" applyNumberFormat="1" applyFont="1" applyBorder="1" applyProtection="1"/>
    <xf numFmtId="7" fontId="9" fillId="0" borderId="28" xfId="2" applyNumberFormat="1" applyFont="1" applyBorder="1" applyProtection="1"/>
    <xf numFmtId="164" fontId="9" fillId="0" borderId="15" xfId="2" applyFont="1" applyBorder="1" applyAlignment="1" applyProtection="1">
      <alignment horizontal="left"/>
    </xf>
    <xf numFmtId="164" fontId="5" fillId="3" borderId="3" xfId="2" applyFill="1" applyBorder="1"/>
    <xf numFmtId="7" fontId="5" fillId="3" borderId="3" xfId="2" applyNumberFormat="1" applyFill="1" applyBorder="1" applyProtection="1"/>
    <xf numFmtId="7" fontId="5" fillId="3" borderId="4" xfId="2" applyNumberFormat="1" applyFill="1" applyBorder="1" applyProtection="1"/>
    <xf numFmtId="7" fontId="5" fillId="0" borderId="9" xfId="2" applyNumberFormat="1" applyBorder="1" applyProtection="1"/>
    <xf numFmtId="164" fontId="5" fillId="0" borderId="22" xfId="2" applyBorder="1"/>
    <xf numFmtId="164" fontId="9" fillId="0" borderId="24" xfId="2" applyFont="1" applyBorder="1"/>
    <xf numFmtId="164" fontId="5" fillId="0" borderId="23" xfId="2" applyBorder="1"/>
    <xf numFmtId="7" fontId="9" fillId="0" borderId="23" xfId="2" applyNumberFormat="1" applyFont="1" applyBorder="1" applyProtection="1"/>
    <xf numFmtId="7" fontId="5" fillId="0" borderId="24" xfId="2" applyNumberFormat="1" applyBorder="1" applyProtection="1"/>
    <xf numFmtId="164" fontId="5" fillId="0" borderId="25" xfId="2" applyBorder="1"/>
    <xf numFmtId="164" fontId="8" fillId="0" borderId="0" xfId="2" applyFont="1" applyAlignment="1" applyProtection="1">
      <alignment horizontal="left"/>
    </xf>
    <xf numFmtId="164" fontId="9" fillId="0" borderId="26" xfId="2" applyFont="1" applyBorder="1"/>
    <xf numFmtId="7" fontId="9" fillId="0" borderId="0" xfId="2" applyNumberFormat="1" applyFont="1" applyProtection="1"/>
    <xf numFmtId="7" fontId="5" fillId="0" borderId="26" xfId="2" applyNumberFormat="1" applyBorder="1" applyProtection="1"/>
    <xf numFmtId="164" fontId="5" fillId="0" borderId="27" xfId="2" applyBorder="1"/>
    <xf numFmtId="164" fontId="5" fillId="0" borderId="7" xfId="2" applyBorder="1"/>
    <xf numFmtId="165" fontId="5" fillId="0" borderId="7" xfId="2" applyNumberFormat="1" applyBorder="1" applyProtection="1"/>
    <xf numFmtId="164" fontId="5" fillId="0" borderId="28" xfId="2" applyBorder="1"/>
    <xf numFmtId="7" fontId="5" fillId="0" borderId="7" xfId="2" applyNumberFormat="1" applyBorder="1" applyProtection="1"/>
    <xf numFmtId="7" fontId="5" fillId="0" borderId="28" xfId="2" applyNumberFormat="1" applyBorder="1" applyProtection="1"/>
    <xf numFmtId="165" fontId="9" fillId="2" borderId="3" xfId="2" applyNumberFormat="1" applyFont="1" applyFill="1" applyBorder="1" applyAlignment="1" applyProtection="1">
      <alignment horizontal="fill"/>
    </xf>
    <xf numFmtId="164" fontId="9" fillId="2" borderId="3" xfId="2" applyFont="1" applyFill="1" applyBorder="1" applyAlignment="1" applyProtection="1">
      <alignment horizontal="fill"/>
    </xf>
    <xf numFmtId="164" fontId="9" fillId="0" borderId="22" xfId="2" applyFont="1" applyBorder="1"/>
    <xf numFmtId="164" fontId="5" fillId="3" borderId="0" xfId="2" applyFill="1"/>
    <xf numFmtId="7" fontId="5" fillId="3" borderId="0" xfId="2" applyNumberFormat="1" applyFill="1" applyProtection="1"/>
    <xf numFmtId="164" fontId="9" fillId="0" borderId="25" xfId="2" applyFont="1" applyBorder="1"/>
    <xf numFmtId="164" fontId="8" fillId="0" borderId="0" xfId="2" applyFont="1"/>
    <xf numFmtId="7" fontId="8" fillId="0" borderId="0" xfId="2" applyNumberFormat="1" applyFont="1" applyProtection="1"/>
    <xf numFmtId="164" fontId="9" fillId="0" borderId="27" xfId="2" applyFont="1" applyBorder="1"/>
    <xf numFmtId="7" fontId="9" fillId="0" borderId="7" xfId="2" applyNumberFormat="1" applyFont="1" applyBorder="1" applyProtection="1"/>
    <xf numFmtId="164" fontId="9" fillId="0" borderId="9" xfId="2" applyNumberFormat="1" applyFont="1" applyBorder="1" applyProtection="1"/>
    <xf numFmtId="164" fontId="9" fillId="0" borderId="9" xfId="2" applyNumberFormat="1" applyFont="1" applyBorder="1" applyAlignment="1" applyProtection="1">
      <alignment horizontal="right"/>
    </xf>
    <xf numFmtId="164" fontId="9" fillId="2" borderId="1" xfId="2" applyFont="1" applyFill="1" applyBorder="1"/>
    <xf numFmtId="164" fontId="9" fillId="2" borderId="12" xfId="2" applyFont="1" applyFill="1" applyBorder="1"/>
    <xf numFmtId="164" fontId="9" fillId="2" borderId="12" xfId="2" applyNumberFormat="1" applyFont="1" applyFill="1" applyBorder="1" applyProtection="1"/>
    <xf numFmtId="165" fontId="10" fillId="2" borderId="12" xfId="2" applyNumberFormat="1" applyFont="1" applyFill="1" applyBorder="1" applyAlignment="1" applyProtection="1">
      <alignment horizontal="left"/>
    </xf>
    <xf numFmtId="7" fontId="9" fillId="2" borderId="12" xfId="2" applyNumberFormat="1" applyFont="1" applyFill="1" applyBorder="1" applyProtection="1"/>
    <xf numFmtId="164" fontId="10" fillId="2" borderId="21" xfId="2" applyFont="1" applyFill="1" applyBorder="1" applyProtection="1"/>
    <xf numFmtId="164" fontId="10" fillId="2" borderId="0" xfId="2" applyNumberFormat="1" applyFont="1" applyFill="1" applyProtection="1"/>
    <xf numFmtId="7" fontId="10" fillId="2" borderId="0" xfId="2" applyNumberFormat="1" applyFont="1" applyFill="1" applyAlignment="1" applyProtection="1">
      <alignment horizontal="left"/>
    </xf>
    <xf numFmtId="7" fontId="10" fillId="2" borderId="0" xfId="2" applyNumberFormat="1" applyFont="1" applyFill="1" applyAlignment="1" applyProtection="1">
      <alignment horizontal="center"/>
    </xf>
    <xf numFmtId="7" fontId="9" fillId="2" borderId="9" xfId="2" applyNumberFormat="1" applyFont="1" applyFill="1" applyBorder="1" applyProtection="1"/>
    <xf numFmtId="164" fontId="10" fillId="2" borderId="21" xfId="2" applyFont="1" applyFill="1" applyBorder="1"/>
    <xf numFmtId="164" fontId="5" fillId="2" borderId="9" xfId="2" applyFill="1" applyBorder="1"/>
    <xf numFmtId="164" fontId="9" fillId="0" borderId="9" xfId="2" applyNumberFormat="1" applyFont="1" applyBorder="1" applyAlignment="1" applyProtection="1">
      <alignment horizontal="left"/>
    </xf>
    <xf numFmtId="7" fontId="5" fillId="6" borderId="16" xfId="2" applyNumberFormat="1" applyFill="1" applyBorder="1" applyProtection="1"/>
    <xf numFmtId="7" fontId="10" fillId="6" borderId="17" xfId="2" applyNumberFormat="1" applyFont="1" applyFill="1" applyBorder="1" applyProtection="1"/>
    <xf numFmtId="164" fontId="12" fillId="6" borderId="18" xfId="2" applyNumberFormat="1" applyFont="1" applyFill="1" applyBorder="1" applyAlignment="1" applyProtection="1">
      <alignment horizontal="left"/>
    </xf>
    <xf numFmtId="164" fontId="9" fillId="0" borderId="29" xfId="2" applyFont="1" applyBorder="1" applyAlignment="1" applyProtection="1">
      <alignment horizontal="left"/>
    </xf>
    <xf numFmtId="164" fontId="9" fillId="0" borderId="30" xfId="2" applyFont="1" applyBorder="1"/>
    <xf numFmtId="164" fontId="5" fillId="0" borderId="30" xfId="2" applyBorder="1"/>
    <xf numFmtId="165" fontId="9" fillId="0" borderId="30" xfId="2" applyNumberFormat="1" applyFont="1" applyBorder="1" applyProtection="1"/>
    <xf numFmtId="164" fontId="10" fillId="0" borderId="30" xfId="2" applyFont="1" applyBorder="1" applyAlignment="1" applyProtection="1">
      <alignment horizontal="left"/>
    </xf>
    <xf numFmtId="7" fontId="9" fillId="0" borderId="30" xfId="2" applyNumberFormat="1" applyFont="1" applyBorder="1" applyProtection="1"/>
    <xf numFmtId="7" fontId="9" fillId="0" borderId="31" xfId="2" applyNumberFormat="1" applyFont="1" applyBorder="1" applyProtection="1"/>
    <xf numFmtId="7" fontId="5" fillId="0" borderId="23" xfId="2" applyNumberFormat="1" applyBorder="1" applyProtection="1"/>
    <xf numFmtId="7" fontId="5" fillId="0" borderId="0" xfId="2" applyNumberFormat="1" applyProtection="1"/>
    <xf numFmtId="7" fontId="10" fillId="0" borderId="0" xfId="2" applyNumberFormat="1" applyFont="1" applyProtection="1"/>
    <xf numFmtId="164" fontId="14" fillId="0" borderId="0" xfId="2" applyFont="1" applyAlignment="1" applyProtection="1">
      <alignment horizontal="centerContinuous"/>
    </xf>
    <xf numFmtId="164" fontId="9" fillId="0" borderId="3" xfId="2" applyFont="1" applyBorder="1"/>
    <xf numFmtId="7" fontId="9" fillId="0" borderId="4" xfId="2" applyNumberFormat="1" applyFont="1" applyBorder="1" applyProtection="1"/>
    <xf numFmtId="164" fontId="9" fillId="7" borderId="9" xfId="2" applyFont="1" applyFill="1" applyBorder="1" applyProtection="1"/>
    <xf numFmtId="165" fontId="10" fillId="8" borderId="32" xfId="2" applyNumberFormat="1" applyFont="1" applyFill="1" applyBorder="1" applyAlignment="1" applyProtection="1">
      <alignment horizontal="centerContinuous"/>
    </xf>
    <xf numFmtId="164" fontId="9" fillId="8" borderId="12" xfId="2" applyFont="1" applyFill="1" applyBorder="1" applyAlignment="1">
      <alignment horizontal="centerContinuous"/>
    </xf>
    <xf numFmtId="165" fontId="10" fillId="8" borderId="12" xfId="2" quotePrefix="1" applyNumberFormat="1" applyFont="1" applyFill="1" applyBorder="1" applyAlignment="1" applyProtection="1">
      <alignment horizontal="centerContinuous"/>
    </xf>
    <xf numFmtId="7" fontId="9" fillId="8" borderId="12" xfId="2" applyNumberFormat="1" applyFont="1" applyFill="1" applyBorder="1" applyAlignment="1" applyProtection="1">
      <alignment horizontal="centerContinuous"/>
    </xf>
    <xf numFmtId="7" fontId="9" fillId="8" borderId="2" xfId="2" applyNumberFormat="1" applyFont="1" applyFill="1" applyBorder="1" applyAlignment="1" applyProtection="1">
      <alignment horizontal="centerContinuous"/>
    </xf>
    <xf numFmtId="165" fontId="10" fillId="8" borderId="33" xfId="2" quotePrefix="1" applyNumberFormat="1" applyFont="1" applyFill="1" applyBorder="1" applyAlignment="1" applyProtection="1">
      <alignment horizontal="centerContinuous"/>
    </xf>
    <xf numFmtId="164" fontId="9" fillId="8" borderId="34" xfId="2" applyFont="1" applyFill="1" applyBorder="1" applyAlignment="1">
      <alignment horizontal="centerContinuous"/>
    </xf>
    <xf numFmtId="165" fontId="10" fillId="8" borderId="34" xfId="2" quotePrefix="1" applyNumberFormat="1" applyFont="1" applyFill="1" applyBorder="1" applyAlignment="1" applyProtection="1">
      <alignment horizontal="centerContinuous"/>
    </xf>
    <xf numFmtId="7" fontId="9" fillId="8" borderId="34" xfId="2" applyNumberFormat="1" applyFont="1" applyFill="1" applyBorder="1" applyAlignment="1" applyProtection="1">
      <alignment horizontal="centerContinuous"/>
    </xf>
    <xf numFmtId="7" fontId="9" fillId="8" borderId="35" xfId="2" applyNumberFormat="1" applyFont="1" applyFill="1" applyBorder="1" applyAlignment="1" applyProtection="1">
      <alignment horizontal="centerContinuous"/>
    </xf>
    <xf numFmtId="164" fontId="10" fillId="0" borderId="0" xfId="2" applyFont="1"/>
    <xf numFmtId="164" fontId="10" fillId="0" borderId="0" xfId="2" quotePrefix="1" applyFont="1" applyAlignment="1">
      <alignment horizontal="left"/>
    </xf>
    <xf numFmtId="7" fontId="9" fillId="9" borderId="0" xfId="2" applyNumberFormat="1" applyFont="1" applyFill="1" applyProtection="1"/>
    <xf numFmtId="164" fontId="9" fillId="0" borderId="9" xfId="2" quotePrefix="1" applyFont="1" applyBorder="1" applyAlignment="1" applyProtection="1">
      <alignment horizontal="left"/>
    </xf>
    <xf numFmtId="7" fontId="15" fillId="2" borderId="0" xfId="2" applyNumberFormat="1" applyFont="1" applyFill="1" applyProtection="1"/>
    <xf numFmtId="7" fontId="15" fillId="4" borderId="17" xfId="2" applyNumberFormat="1" applyFont="1" applyFill="1" applyBorder="1" applyProtection="1"/>
    <xf numFmtId="164" fontId="9" fillId="0" borderId="36" xfId="2" applyFont="1" applyBorder="1"/>
    <xf numFmtId="164" fontId="9" fillId="0" borderId="37" xfId="2" applyFont="1" applyBorder="1"/>
    <xf numFmtId="164" fontId="9" fillId="0" borderId="37" xfId="2" applyFont="1" applyBorder="1" applyAlignment="1" applyProtection="1">
      <alignment horizontal="center"/>
    </xf>
    <xf numFmtId="164" fontId="9" fillId="0" borderId="37" xfId="2" applyFont="1" applyBorder="1" applyAlignment="1" applyProtection="1">
      <alignment horizontal="right"/>
    </xf>
    <xf numFmtId="165" fontId="9" fillId="0" borderId="9" xfId="2" applyNumberFormat="1" applyFont="1" applyBorder="1"/>
    <xf numFmtId="164" fontId="9" fillId="0" borderId="9" xfId="2" quotePrefix="1" applyFont="1" applyBorder="1" applyAlignment="1">
      <alignment horizontal="left"/>
    </xf>
    <xf numFmtId="166" fontId="9" fillId="0" borderId="9" xfId="2" applyNumberFormat="1" applyFont="1" applyBorder="1" applyAlignment="1" applyProtection="1">
      <alignment horizontal="left"/>
    </xf>
    <xf numFmtId="8" fontId="9" fillId="0" borderId="9" xfId="2" applyNumberFormat="1" applyFont="1" applyBorder="1" applyAlignment="1" applyProtection="1">
      <alignment horizontal="right"/>
    </xf>
    <xf numFmtId="7" fontId="9" fillId="0" borderId="9" xfId="2" applyNumberFormat="1" applyFont="1" applyBorder="1" applyAlignment="1" applyProtection="1">
      <alignment horizontal="right"/>
    </xf>
    <xf numFmtId="165" fontId="9" fillId="0" borderId="9" xfId="2" quotePrefix="1" applyNumberFormat="1" applyFont="1" applyBorder="1" applyAlignment="1" applyProtection="1">
      <alignment horizontal="left"/>
    </xf>
    <xf numFmtId="164" fontId="16" fillId="0" borderId="9" xfId="2" applyFont="1" applyBorder="1" applyAlignment="1" applyProtection="1">
      <alignment horizontal="left"/>
    </xf>
    <xf numFmtId="164" fontId="9" fillId="0" borderId="9" xfId="2" applyFont="1" applyBorder="1" applyAlignment="1">
      <alignment horizontal="center"/>
    </xf>
    <xf numFmtId="165" fontId="9" fillId="0" borderId="9" xfId="2" applyNumberFormat="1" applyFont="1" applyBorder="1" applyAlignment="1" applyProtection="1">
      <alignment horizontal="right"/>
    </xf>
    <xf numFmtId="0" fontId="9" fillId="0" borderId="9" xfId="2" applyNumberFormat="1" applyFont="1" applyBorder="1" applyProtection="1"/>
    <xf numFmtId="0" fontId="9" fillId="0" borderId="9" xfId="2" applyNumberFormat="1" applyFont="1" applyBorder="1"/>
    <xf numFmtId="164" fontId="5" fillId="0" borderId="9" xfId="2" applyBorder="1" applyAlignment="1">
      <alignment horizontal="center"/>
    </xf>
    <xf numFmtId="164" fontId="5" fillId="0" borderId="9" xfId="2" applyBorder="1" applyAlignment="1">
      <alignment horizontal="right"/>
    </xf>
    <xf numFmtId="164" fontId="9" fillId="0" borderId="0" xfId="2" applyFont="1" applyBorder="1"/>
    <xf numFmtId="164" fontId="5" fillId="0" borderId="0" xfId="2" applyBorder="1"/>
    <xf numFmtId="165" fontId="5" fillId="0" borderId="0" xfId="2" applyNumberFormat="1" applyBorder="1" applyProtection="1"/>
    <xf numFmtId="7" fontId="5" fillId="0" borderId="0" xfId="2" applyNumberFormat="1" applyBorder="1" applyProtection="1"/>
    <xf numFmtId="166" fontId="9" fillId="0" borderId="9" xfId="2" applyNumberFormat="1" applyFont="1" applyBorder="1"/>
    <xf numFmtId="164" fontId="9" fillId="0" borderId="9" xfId="2" quotePrefix="1" applyFont="1" applyBorder="1" applyAlignment="1" applyProtection="1">
      <alignment horizontal="right"/>
    </xf>
    <xf numFmtId="164" fontId="16" fillId="0" borderId="9" xfId="2" applyFont="1" applyBorder="1"/>
    <xf numFmtId="8" fontId="9" fillId="0" borderId="9" xfId="2" applyNumberFormat="1" applyFont="1" applyBorder="1" applyProtection="1"/>
    <xf numFmtId="164" fontId="9" fillId="0" borderId="9" xfId="2" applyNumberFormat="1" applyFont="1" applyBorder="1" applyAlignment="1" applyProtection="1">
      <alignment horizontal="center"/>
    </xf>
    <xf numFmtId="164" fontId="9" fillId="0" borderId="9" xfId="2" quotePrefix="1" applyNumberFormat="1" applyFont="1" applyBorder="1" applyAlignment="1" applyProtection="1">
      <alignment horizontal="left"/>
    </xf>
    <xf numFmtId="164" fontId="16" fillId="0" borderId="9" xfId="2" applyNumberFormat="1" applyFont="1" applyBorder="1" applyAlignment="1" applyProtection="1">
      <alignment horizontal="left"/>
    </xf>
    <xf numFmtId="166" fontId="9" fillId="0" borderId="9" xfId="2" applyNumberFormat="1" applyFont="1" applyBorder="1" applyAlignment="1">
      <alignment horizontal="left"/>
    </xf>
    <xf numFmtId="8" fontId="5" fillId="0" borderId="9" xfId="2" applyNumberFormat="1" applyBorder="1"/>
    <xf numFmtId="4" fontId="9" fillId="0" borderId="9" xfId="2" applyNumberFormat="1" applyFont="1" applyBorder="1" applyProtection="1"/>
    <xf numFmtId="4" fontId="9" fillId="0" borderId="9" xfId="2" applyNumberFormat="1" applyFont="1" applyBorder="1"/>
    <xf numFmtId="4" fontId="9" fillId="0" borderId="11" xfId="2" applyNumberFormat="1" applyFont="1" applyBorder="1" applyProtection="1"/>
    <xf numFmtId="167" fontId="9" fillId="0" borderId="9" xfId="2" applyNumberFormat="1" applyFont="1" applyBorder="1" applyAlignment="1">
      <alignment horizontal="left"/>
    </xf>
    <xf numFmtId="164" fontId="17" fillId="0" borderId="8" xfId="2" applyFont="1" applyBorder="1" applyProtection="1"/>
    <xf numFmtId="164" fontId="17" fillId="0" borderId="9" xfId="2" applyFont="1" applyBorder="1"/>
    <xf numFmtId="164" fontId="17" fillId="0" borderId="9" xfId="2" applyFont="1" applyBorder="1" applyProtection="1"/>
    <xf numFmtId="165" fontId="17" fillId="0" borderId="9" xfId="2" applyNumberFormat="1" applyFont="1" applyBorder="1" applyProtection="1"/>
    <xf numFmtId="164" fontId="17" fillId="0" borderId="9" xfId="2" applyFont="1" applyBorder="1" applyAlignment="1" applyProtection="1">
      <alignment horizontal="left"/>
    </xf>
    <xf numFmtId="7" fontId="17" fillId="0" borderId="9" xfId="2" applyNumberFormat="1" applyFont="1" applyBorder="1" applyProtection="1"/>
    <xf numFmtId="164" fontId="17" fillId="0" borderId="9" xfId="2" applyFont="1" applyBorder="1" applyAlignment="1" applyProtection="1">
      <alignment horizontal="center"/>
    </xf>
    <xf numFmtId="164" fontId="18" fillId="0" borderId="0" xfId="2" applyFont="1"/>
    <xf numFmtId="168" fontId="9" fillId="0" borderId="9" xfId="2" applyNumberFormat="1" applyFont="1" applyBorder="1" applyProtection="1"/>
    <xf numFmtId="168" fontId="5" fillId="0" borderId="9" xfId="2" applyNumberFormat="1" applyBorder="1"/>
    <xf numFmtId="168" fontId="9" fillId="0" borderId="9" xfId="2" applyNumberFormat="1" applyFont="1" applyBorder="1" applyAlignment="1" applyProtection="1">
      <alignment horizontal="right"/>
    </xf>
    <xf numFmtId="164" fontId="17" fillId="0" borderId="9" xfId="2" quotePrefix="1" applyFont="1" applyBorder="1" applyAlignment="1" applyProtection="1">
      <alignment horizontal="right"/>
    </xf>
    <xf numFmtId="164" fontId="17" fillId="0" borderId="9" xfId="2" applyFont="1" applyBorder="1" applyAlignment="1">
      <alignment horizontal="left"/>
    </xf>
    <xf numFmtId="166" fontId="17" fillId="0" borderId="9" xfId="2" applyNumberFormat="1" applyFont="1" applyBorder="1" applyAlignment="1" applyProtection="1">
      <alignment horizontal="left"/>
    </xf>
    <xf numFmtId="164" fontId="17" fillId="0" borderId="9" xfId="2" quotePrefix="1" applyFont="1" applyBorder="1" applyAlignment="1" applyProtection="1">
      <alignment horizontal="left"/>
    </xf>
    <xf numFmtId="7" fontId="17" fillId="0" borderId="9" xfId="2" applyNumberFormat="1" applyFont="1" applyBorder="1" applyAlignment="1" applyProtection="1">
      <alignment horizontal="right"/>
    </xf>
    <xf numFmtId="168" fontId="9" fillId="0" borderId="9" xfId="2" applyNumberFormat="1" applyFont="1" applyBorder="1"/>
    <xf numFmtId="167" fontId="9" fillId="0" borderId="9" xfId="2" applyNumberFormat="1" applyFont="1" applyBorder="1" applyAlignment="1" applyProtection="1">
      <alignment horizontal="left"/>
    </xf>
    <xf numFmtId="164" fontId="17" fillId="0" borderId="9" xfId="2" applyNumberFormat="1" applyFont="1" applyBorder="1" applyProtection="1"/>
    <xf numFmtId="164" fontId="19" fillId="0" borderId="9" xfId="2" applyFont="1" applyBorder="1" applyAlignment="1" applyProtection="1">
      <alignment horizontal="left"/>
    </xf>
    <xf numFmtId="165" fontId="6" fillId="0" borderId="9" xfId="2" applyNumberFormat="1" applyFont="1" applyBorder="1" applyProtection="1"/>
    <xf numFmtId="164" fontId="5" fillId="0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77"/>
  <sheetViews>
    <sheetView showGridLines="0" tabSelected="1" workbookViewId="0"/>
  </sheetViews>
  <sheetFormatPr defaultRowHeight="12.75" x14ac:dyDescent="0.2"/>
  <cols>
    <col min="1" max="1" width="11.7109375" style="3" customWidth="1"/>
    <col min="2" max="2" width="11.85546875" style="3" customWidth="1"/>
    <col min="3" max="7" width="10.7109375" style="3" customWidth="1"/>
    <col min="8" max="16384" width="9.140625" style="3"/>
  </cols>
  <sheetData>
    <row r="3" spans="2:7" ht="35.25" x14ac:dyDescent="0.5">
      <c r="B3" s="1" t="s">
        <v>0</v>
      </c>
      <c r="C3" s="2"/>
      <c r="D3" s="2"/>
      <c r="E3" s="2"/>
      <c r="F3" s="2"/>
      <c r="G3" s="2"/>
    </row>
    <row r="4" spans="2:7" ht="26.25" x14ac:dyDescent="0.4">
      <c r="B4" s="4" t="s">
        <v>1</v>
      </c>
      <c r="C4" s="2"/>
      <c r="D4" s="2"/>
      <c r="E4" s="2"/>
      <c r="F4" s="2"/>
      <c r="G4" s="2"/>
    </row>
    <row r="5" spans="2:7" ht="26.25" x14ac:dyDescent="0.4">
      <c r="B5" s="4" t="s">
        <v>2</v>
      </c>
      <c r="C5" s="2"/>
      <c r="D5" s="2"/>
      <c r="E5" s="2"/>
      <c r="F5" s="2"/>
      <c r="G5" s="2"/>
    </row>
    <row r="7" spans="2:7" x14ac:dyDescent="0.2">
      <c r="B7" s="2" t="s">
        <v>3</v>
      </c>
      <c r="C7" s="2"/>
      <c r="D7" s="2"/>
      <c r="E7" s="2"/>
      <c r="F7" s="2"/>
      <c r="G7" s="2"/>
    </row>
    <row r="9" spans="2:7" x14ac:dyDescent="0.2">
      <c r="B9" s="5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8</v>
      </c>
    </row>
    <row r="10" spans="2:7" x14ac:dyDescent="0.2">
      <c r="B10" s="6" t="s">
        <v>9</v>
      </c>
      <c r="C10" s="6" t="s">
        <v>10</v>
      </c>
      <c r="D10" s="6" t="s">
        <v>11</v>
      </c>
      <c r="E10" s="6" t="s">
        <v>10</v>
      </c>
      <c r="F10" s="6" t="s">
        <v>12</v>
      </c>
      <c r="G10" s="6" t="s">
        <v>13</v>
      </c>
    </row>
    <row r="12" spans="2:7" x14ac:dyDescent="0.2">
      <c r="B12" s="3" t="s">
        <v>2516</v>
      </c>
      <c r="C12" s="7">
        <f>+'FDC01'!P193</f>
        <v>11.047500000000014</v>
      </c>
      <c r="D12" s="7">
        <f>+'FDC01'!P194</f>
        <v>40.299999999999997</v>
      </c>
      <c r="E12" s="7">
        <f>+'FDC01'!P195</f>
        <v>461.75</v>
      </c>
      <c r="F12" s="8">
        <f>COUNTIF('FDC01'!A9:A183,"&gt;0")</f>
        <v>153</v>
      </c>
      <c r="G12" s="8">
        <f>+'FDC01'!P196</f>
        <v>226</v>
      </c>
    </row>
    <row r="13" spans="2:7" x14ac:dyDescent="0.2">
      <c r="B13" s="9" t="s">
        <v>2517</v>
      </c>
      <c r="C13" s="7">
        <f>+'FDC02'!P90</f>
        <v>3.4299999999999975</v>
      </c>
      <c r="D13" s="7">
        <f>+'FDC02'!P91</f>
        <v>13.25</v>
      </c>
      <c r="E13" s="7">
        <f>+'FDC02'!P92</f>
        <v>87.75</v>
      </c>
      <c r="F13" s="8">
        <f>COUNTIF('FDC02'!A9:A183,"&gt;0")</f>
        <v>53</v>
      </c>
      <c r="G13" s="8">
        <f>+'FDC02'!P93</f>
        <v>61</v>
      </c>
    </row>
    <row r="14" spans="2:7" x14ac:dyDescent="0.2">
      <c r="B14" s="9" t="s">
        <v>2518</v>
      </c>
      <c r="C14" s="7">
        <f>+'FDC03'!P90</f>
        <v>4.4899999999999984</v>
      </c>
      <c r="D14" s="7">
        <f>+'FDC03'!P91</f>
        <v>10.5</v>
      </c>
      <c r="E14" s="7">
        <f>+'FDC03'!P92</f>
        <v>66.349999999999994</v>
      </c>
      <c r="F14" s="8">
        <f>COUNTIF('FDC03'!A9:A183,"&gt;0")</f>
        <v>38</v>
      </c>
      <c r="G14" s="8">
        <f>+'FDC03'!P93</f>
        <v>61</v>
      </c>
    </row>
    <row r="15" spans="2:7" x14ac:dyDescent="0.2">
      <c r="B15" s="9" t="s">
        <v>2519</v>
      </c>
      <c r="C15" s="7">
        <f>+'FDC04'!P90</f>
        <v>14.300000000000031</v>
      </c>
      <c r="D15" s="7">
        <f>+'FDC04'!P91</f>
        <v>90.499999999999972</v>
      </c>
      <c r="E15" s="7">
        <f>+'FDC04'!P92</f>
        <v>112</v>
      </c>
      <c r="F15" s="8">
        <f>COUNTIF('FDC04'!A9:A183,"&gt;0")</f>
        <v>57</v>
      </c>
      <c r="G15" s="8">
        <f>+'FDC04'!P93</f>
        <v>110</v>
      </c>
    </row>
    <row r="16" spans="2:7" x14ac:dyDescent="0.2">
      <c r="B16" s="9" t="s">
        <v>2520</v>
      </c>
      <c r="C16" s="7">
        <f>+'FDC05'!P90</f>
        <v>18.719999999999995</v>
      </c>
      <c r="D16" s="7">
        <f>+'FDC05'!P91</f>
        <v>37.199999999999989</v>
      </c>
      <c r="E16" s="7">
        <f>+'FDC05'!P92</f>
        <v>74.5</v>
      </c>
      <c r="F16" s="8">
        <f>COUNTIF('FDC05'!A9:A183,"&gt;0")</f>
        <v>49</v>
      </c>
      <c r="G16" s="8">
        <f>+'FDC05'!P93</f>
        <v>101</v>
      </c>
    </row>
    <row r="17" spans="2:7" x14ac:dyDescent="0.2">
      <c r="B17" s="9" t="s">
        <v>2521</v>
      </c>
      <c r="C17" s="7">
        <f>+'FDC06'!P90</f>
        <v>14.770000000000005</v>
      </c>
      <c r="D17" s="7">
        <f>+'FDC06'!P91</f>
        <v>25.809999999999995</v>
      </c>
      <c r="E17" s="7">
        <f>+'FDC06'!P92</f>
        <v>76.25</v>
      </c>
      <c r="F17" s="8">
        <f>COUNTIF('FDC06'!A9:A183,"&gt;0")</f>
        <v>82</v>
      </c>
      <c r="G17" s="8">
        <f>+'FDC06'!P93</f>
        <v>61</v>
      </c>
    </row>
    <row r="18" spans="2:7" x14ac:dyDescent="0.2">
      <c r="B18" s="9" t="s">
        <v>2522</v>
      </c>
      <c r="C18" s="7">
        <f>+'FDC07'!P90</f>
        <v>11.140000000000004</v>
      </c>
      <c r="D18" s="7">
        <f>+'FDC07'!P91</f>
        <v>27.4</v>
      </c>
      <c r="E18" s="7">
        <f>+'FDC07'!P92</f>
        <v>60.75</v>
      </c>
      <c r="F18" s="8">
        <f>COUNTIF('FDC07'!A9:A183,"&gt;0")</f>
        <v>80</v>
      </c>
      <c r="G18" s="8">
        <f>+'FDC07'!P93</f>
        <v>92</v>
      </c>
    </row>
    <row r="19" spans="2:7" x14ac:dyDescent="0.2">
      <c r="B19" s="9" t="s">
        <v>2523</v>
      </c>
      <c r="C19" s="7">
        <f>+'FDC08'!P79</f>
        <v>31.179999999999989</v>
      </c>
      <c r="D19" s="7">
        <f>+'FDC08'!P80</f>
        <v>101.04999999999994</v>
      </c>
      <c r="E19" s="7">
        <f>+'FDC08'!P81</f>
        <v>111</v>
      </c>
      <c r="F19" s="8">
        <f>COUNTIF('FDC08'!A9:A169,"&gt;0")</f>
        <v>63</v>
      </c>
      <c r="G19" s="8">
        <f>+'FDC08'!P82</f>
        <v>145</v>
      </c>
    </row>
    <row r="20" spans="2:7" x14ac:dyDescent="0.2">
      <c r="B20" s="9" t="s">
        <v>2524</v>
      </c>
      <c r="C20" s="7">
        <f>+'FDC09'!P189</f>
        <v>42.009999999999977</v>
      </c>
      <c r="D20" s="7">
        <f>+'FDC09'!P190</f>
        <v>158.65</v>
      </c>
      <c r="E20" s="7">
        <f>+'FDC09'!P191</f>
        <v>198.5</v>
      </c>
      <c r="F20" s="8">
        <f>COUNTIF('FDC09'!A9:A178,"&gt;0")</f>
        <v>94</v>
      </c>
      <c r="G20" s="8">
        <f>+'FDC09'!P192</f>
        <v>192</v>
      </c>
    </row>
    <row r="21" spans="2:7" x14ac:dyDescent="0.2">
      <c r="B21" s="9" t="s">
        <v>2525</v>
      </c>
      <c r="C21" s="7">
        <f>+'FDC10'!P90</f>
        <v>79.73</v>
      </c>
      <c r="D21" s="7">
        <f>+'FDC10'!P91</f>
        <v>184.94999999999996</v>
      </c>
      <c r="E21" s="7">
        <f>+'FDC10'!P92</f>
        <v>377.25</v>
      </c>
      <c r="F21" s="8">
        <f>COUNTIF('FDC10'!A9:A183,"&gt;0")</f>
        <v>59</v>
      </c>
      <c r="G21" s="8">
        <f>+'FDC10'!P93</f>
        <v>141</v>
      </c>
    </row>
    <row r="22" spans="2:7" x14ac:dyDescent="0.2">
      <c r="B22" s="9" t="s">
        <v>2526</v>
      </c>
      <c r="C22" s="7">
        <f>+'FDC11'!P90</f>
        <v>19.159999999999993</v>
      </c>
      <c r="D22" s="7">
        <f>+'FDC11'!P91</f>
        <v>87.6</v>
      </c>
      <c r="E22" s="7">
        <f>+'FDC11'!P92</f>
        <v>104.5</v>
      </c>
      <c r="F22" s="8">
        <f>COUNTIF('FDC11'!A9:A183,"&gt;0")</f>
        <v>46</v>
      </c>
      <c r="G22" s="8">
        <f>+'FDC11'!P93</f>
        <v>64</v>
      </c>
    </row>
    <row r="23" spans="2:7" x14ac:dyDescent="0.2">
      <c r="B23" s="9" t="s">
        <v>2527</v>
      </c>
      <c r="C23" s="7">
        <f>+'FDC12'!P92</f>
        <v>64.790000000000006</v>
      </c>
      <c r="D23" s="7">
        <f>+'FDC12'!P93</f>
        <v>187.3000000000001</v>
      </c>
      <c r="E23" s="7">
        <f>+'FDC12'!P94</f>
        <v>299.8</v>
      </c>
      <c r="F23" s="8">
        <f>COUNTIF('FDC12'!A9:A183,"&gt;0")</f>
        <v>73</v>
      </c>
      <c r="G23" s="8">
        <f>+'FDC12'!P95</f>
        <v>159</v>
      </c>
    </row>
    <row r="24" spans="2:7" x14ac:dyDescent="0.2">
      <c r="B24" s="9" t="s">
        <v>2528</v>
      </c>
      <c r="C24" s="7">
        <f>+'FDC13'!P194</f>
        <v>40.559999999999945</v>
      </c>
      <c r="D24" s="7">
        <f>+'FDC13'!P195</f>
        <v>231.89</v>
      </c>
      <c r="E24" s="7">
        <f>+'FDC13'!P196</f>
        <v>183.75</v>
      </c>
      <c r="F24" s="8">
        <f>COUNTIF('FDC13'!A9:A183,"&gt;0")</f>
        <v>81</v>
      </c>
      <c r="G24" s="8">
        <f>+'FDC13'!P197</f>
        <v>134</v>
      </c>
    </row>
    <row r="25" spans="2:7" x14ac:dyDescent="0.2">
      <c r="B25" s="9" t="s">
        <v>2529</v>
      </c>
      <c r="C25" s="7">
        <f>+'FDC14'!P90</f>
        <v>42.169999999999995</v>
      </c>
      <c r="D25" s="7">
        <f>+'FDC14'!P91</f>
        <v>127.59999999999998</v>
      </c>
      <c r="E25" s="7">
        <f>+'FDC14'!P92</f>
        <v>183.25</v>
      </c>
      <c r="F25" s="8">
        <f>COUNTIF('FDC14'!A9:A183,"&gt;0")</f>
        <v>44</v>
      </c>
      <c r="G25" s="8">
        <f>+'FDC14'!P93</f>
        <v>167</v>
      </c>
    </row>
    <row r="26" spans="2:7" x14ac:dyDescent="0.2">
      <c r="B26" s="9" t="s">
        <v>2530</v>
      </c>
      <c r="C26" s="7">
        <f>+'FDC15'!P194</f>
        <v>63.749999999999972</v>
      </c>
      <c r="D26" s="7">
        <f>+'FDC15'!P195</f>
        <v>207.35000000000005</v>
      </c>
      <c r="E26" s="7">
        <f>+'FDC15'!P196</f>
        <v>246.6</v>
      </c>
      <c r="F26" s="8">
        <f>COUNTIF('FDC15'!A9:A183,"&gt;0")</f>
        <v>89</v>
      </c>
      <c r="G26" s="8">
        <f>+'FDC15'!P197</f>
        <v>207</v>
      </c>
    </row>
    <row r="27" spans="2:7" x14ac:dyDescent="0.2">
      <c r="B27" s="9" t="s">
        <v>2531</v>
      </c>
      <c r="C27" s="7">
        <f>+'FDC16'!P90</f>
        <v>46.86999999999999</v>
      </c>
      <c r="D27" s="7">
        <f>+'FDC16'!P91</f>
        <v>153.45000000000002</v>
      </c>
      <c r="E27" s="7">
        <f>+'FDC16'!P92</f>
        <v>167</v>
      </c>
      <c r="F27" s="8">
        <f>COUNTIF('FDC16'!A9:A183,"&gt;0")</f>
        <v>74</v>
      </c>
      <c r="G27" s="8">
        <f>+'FDC16'!P93</f>
        <v>111</v>
      </c>
    </row>
    <row r="28" spans="2:7" x14ac:dyDescent="0.2">
      <c r="B28" s="9" t="s">
        <v>2532</v>
      </c>
      <c r="C28" s="7">
        <f>+'FDC17'!P90</f>
        <v>45.35</v>
      </c>
      <c r="D28" s="7">
        <f>+'FDC17'!P91</f>
        <v>130.47000000000003</v>
      </c>
      <c r="E28" s="7">
        <f>+'FDC17'!P92</f>
        <v>146.5</v>
      </c>
      <c r="F28" s="8">
        <f>COUNTIF('FDC17'!A9:A183,"&gt;0")</f>
        <v>76</v>
      </c>
      <c r="G28" s="8">
        <f>+'FDC17'!P93</f>
        <v>128</v>
      </c>
    </row>
    <row r="29" spans="2:7" x14ac:dyDescent="0.2">
      <c r="B29" s="9" t="s">
        <v>2533</v>
      </c>
      <c r="C29" s="7">
        <f>+'FDC18'!P189</f>
        <v>118.37000000000008</v>
      </c>
      <c r="D29" s="7">
        <f>+'FDC18'!P190</f>
        <v>328.64999999999975</v>
      </c>
      <c r="E29" s="7">
        <f>+'FDC18'!P191</f>
        <v>331.6</v>
      </c>
      <c r="F29" s="8">
        <f>COUNTIF('FDC18'!A9:A183,"&gt;0")</f>
        <v>123</v>
      </c>
      <c r="G29" s="8">
        <f>+'FDC18'!P192</f>
        <v>284</v>
      </c>
    </row>
    <row r="30" spans="2:7" x14ac:dyDescent="0.2">
      <c r="B30" s="9" t="s">
        <v>2534</v>
      </c>
      <c r="C30" s="7">
        <f>+'FDC19'!P90</f>
        <v>33.139999999999993</v>
      </c>
      <c r="D30" s="7">
        <f>+'FDC19'!P91</f>
        <v>82.4</v>
      </c>
      <c r="E30" s="7">
        <f>+'FDC19'!P92</f>
        <v>82</v>
      </c>
      <c r="F30" s="8">
        <f>COUNTIF('FDC19'!A9:A183,"&gt;0")</f>
        <v>77</v>
      </c>
      <c r="G30" s="8">
        <f>+'FDC19'!P93</f>
        <v>15</v>
      </c>
    </row>
    <row r="31" spans="2:7" x14ac:dyDescent="0.2">
      <c r="C31" s="7"/>
      <c r="D31" s="7"/>
      <c r="E31" s="7"/>
      <c r="F31" s="8"/>
      <c r="G31" s="8"/>
    </row>
    <row r="32" spans="2:7" x14ac:dyDescent="0.2">
      <c r="B32" s="9"/>
      <c r="C32" s="7"/>
      <c r="D32" s="7"/>
      <c r="E32" s="7"/>
      <c r="F32" s="8"/>
      <c r="G32" s="8"/>
    </row>
    <row r="33" spans="2:7" x14ac:dyDescent="0.2">
      <c r="C33" s="7"/>
      <c r="D33" s="7"/>
      <c r="E33" s="7"/>
      <c r="F33" s="8"/>
      <c r="G33" s="8"/>
    </row>
    <row r="34" spans="2:7" x14ac:dyDescent="0.2">
      <c r="B34" s="6" t="s">
        <v>14</v>
      </c>
      <c r="C34" s="7">
        <f>SUM(C12:C33)</f>
        <v>704.97750000000008</v>
      </c>
      <c r="D34" s="7">
        <f>SUM(D12:D33)</f>
        <v>2226.3199999999997</v>
      </c>
      <c r="E34" s="7">
        <f>SUM(E12:E33)</f>
        <v>3371.0999999999995</v>
      </c>
      <c r="F34" s="8">
        <f>SUM(F12:F33)</f>
        <v>1411</v>
      </c>
      <c r="G34" s="8">
        <f>SUM(G12:G33)</f>
        <v>2459</v>
      </c>
    </row>
    <row r="35" spans="2:7" x14ac:dyDescent="0.2">
      <c r="C35" s="7"/>
      <c r="D35" s="7"/>
      <c r="E35" s="7"/>
      <c r="F35" s="8"/>
      <c r="G35" s="8"/>
    </row>
    <row r="36" spans="2:7" x14ac:dyDescent="0.2">
      <c r="C36" s="7"/>
      <c r="D36" s="7"/>
      <c r="E36" s="7"/>
      <c r="F36" s="8"/>
      <c r="G36" s="8"/>
    </row>
    <row r="37" spans="2:7" x14ac:dyDescent="0.2">
      <c r="C37" s="7"/>
      <c r="D37" s="7"/>
      <c r="E37" s="7"/>
      <c r="F37" s="8"/>
      <c r="G37" s="8"/>
    </row>
    <row r="38" spans="2:7" x14ac:dyDescent="0.2">
      <c r="C38" s="7"/>
      <c r="D38" s="7"/>
      <c r="E38" s="7"/>
      <c r="F38" s="8"/>
      <c r="G38" s="8"/>
    </row>
    <row r="39" spans="2:7" x14ac:dyDescent="0.2">
      <c r="C39" s="7"/>
      <c r="D39" s="7"/>
      <c r="E39" s="7"/>
      <c r="F39" s="8"/>
      <c r="G39" s="8"/>
    </row>
    <row r="40" spans="2:7" x14ac:dyDescent="0.2">
      <c r="C40" s="7"/>
      <c r="D40" s="7"/>
      <c r="E40" s="7"/>
      <c r="F40" s="8"/>
      <c r="G40" s="8"/>
    </row>
    <row r="41" spans="2:7" x14ac:dyDescent="0.2">
      <c r="C41" s="7"/>
      <c r="D41" s="7"/>
      <c r="E41" s="7"/>
      <c r="F41" s="8"/>
      <c r="G41" s="8"/>
    </row>
    <row r="42" spans="2:7" x14ac:dyDescent="0.2">
      <c r="C42" s="7"/>
      <c r="D42" s="7"/>
      <c r="E42" s="7"/>
      <c r="F42" s="8"/>
      <c r="G42" s="8"/>
    </row>
    <row r="43" spans="2:7" x14ac:dyDescent="0.2">
      <c r="C43" s="7"/>
      <c r="D43" s="7"/>
      <c r="E43" s="7"/>
      <c r="F43" s="8"/>
      <c r="G43" s="8"/>
    </row>
    <row r="44" spans="2:7" x14ac:dyDescent="0.2">
      <c r="C44" s="7"/>
      <c r="D44" s="7"/>
      <c r="E44" s="7"/>
      <c r="F44" s="8"/>
      <c r="G44" s="8"/>
    </row>
    <row r="45" spans="2:7" x14ac:dyDescent="0.2">
      <c r="C45" s="7"/>
      <c r="D45" s="7"/>
      <c r="E45" s="7"/>
      <c r="F45" s="8"/>
      <c r="G45" s="8"/>
    </row>
    <row r="46" spans="2:7" x14ac:dyDescent="0.2">
      <c r="C46" s="7"/>
      <c r="D46" s="7"/>
      <c r="E46" s="7"/>
      <c r="F46" s="8"/>
      <c r="G46" s="8"/>
    </row>
    <row r="47" spans="2:7" x14ac:dyDescent="0.2">
      <c r="C47" s="7"/>
      <c r="D47" s="7"/>
      <c r="E47" s="7"/>
      <c r="F47" s="8"/>
      <c r="G47" s="8"/>
    </row>
    <row r="48" spans="2:7" x14ac:dyDescent="0.2">
      <c r="C48" s="7"/>
      <c r="D48" s="7"/>
      <c r="E48" s="7"/>
      <c r="F48" s="8"/>
      <c r="G48" s="8"/>
    </row>
    <row r="49" spans="3:7" x14ac:dyDescent="0.2">
      <c r="C49" s="7"/>
      <c r="D49" s="7"/>
      <c r="E49" s="7"/>
      <c r="F49" s="8"/>
      <c r="G49" s="8"/>
    </row>
    <row r="50" spans="3:7" x14ac:dyDescent="0.2">
      <c r="C50" s="7"/>
      <c r="D50" s="7"/>
      <c r="E50" s="7"/>
      <c r="F50" s="8"/>
      <c r="G50" s="8"/>
    </row>
    <row r="51" spans="3:7" x14ac:dyDescent="0.2">
      <c r="C51" s="7"/>
      <c r="D51" s="7"/>
      <c r="E51" s="7"/>
      <c r="F51" s="8"/>
      <c r="G51" s="8"/>
    </row>
    <row r="52" spans="3:7" x14ac:dyDescent="0.2">
      <c r="C52" s="7"/>
      <c r="D52" s="7"/>
      <c r="E52" s="7"/>
      <c r="F52" s="8"/>
      <c r="G52" s="8"/>
    </row>
    <row r="53" spans="3:7" x14ac:dyDescent="0.2">
      <c r="C53" s="7"/>
      <c r="D53" s="7"/>
      <c r="E53" s="7"/>
      <c r="F53" s="8"/>
      <c r="G53" s="8"/>
    </row>
    <row r="54" spans="3:7" x14ac:dyDescent="0.2">
      <c r="C54" s="7"/>
      <c r="D54" s="7"/>
      <c r="E54" s="7"/>
      <c r="F54" s="8"/>
      <c r="G54" s="8"/>
    </row>
    <row r="55" spans="3:7" x14ac:dyDescent="0.2">
      <c r="C55" s="7"/>
      <c r="D55" s="7"/>
      <c r="E55" s="7"/>
      <c r="F55" s="8"/>
      <c r="G55" s="8"/>
    </row>
    <row r="56" spans="3:7" x14ac:dyDescent="0.2">
      <c r="C56" s="7"/>
      <c r="D56" s="7"/>
      <c r="E56" s="7"/>
      <c r="F56" s="8"/>
      <c r="G56" s="8"/>
    </row>
    <row r="57" spans="3:7" x14ac:dyDescent="0.2">
      <c r="C57" s="7"/>
      <c r="D57" s="7"/>
      <c r="E57" s="7"/>
      <c r="F57" s="8"/>
      <c r="G57" s="8"/>
    </row>
    <row r="58" spans="3:7" x14ac:dyDescent="0.2">
      <c r="C58" s="7"/>
      <c r="D58" s="7"/>
      <c r="E58" s="7"/>
      <c r="F58" s="8"/>
      <c r="G58" s="8"/>
    </row>
    <row r="59" spans="3:7" x14ac:dyDescent="0.2">
      <c r="C59" s="7"/>
      <c r="D59" s="7"/>
      <c r="E59" s="7"/>
      <c r="F59" s="8"/>
      <c r="G59" s="8"/>
    </row>
    <row r="60" spans="3:7" x14ac:dyDescent="0.2">
      <c r="C60" s="7"/>
      <c r="D60" s="7"/>
      <c r="E60" s="7"/>
      <c r="F60" s="8"/>
      <c r="G60" s="8"/>
    </row>
    <row r="61" spans="3:7" x14ac:dyDescent="0.2">
      <c r="C61" s="7"/>
      <c r="D61" s="7"/>
      <c r="E61" s="7"/>
      <c r="F61" s="8"/>
      <c r="G61" s="8"/>
    </row>
    <row r="62" spans="3:7" x14ac:dyDescent="0.2">
      <c r="C62" s="7"/>
      <c r="D62" s="7"/>
      <c r="E62" s="7"/>
      <c r="F62" s="8"/>
      <c r="G62" s="8"/>
    </row>
    <row r="63" spans="3:7" x14ac:dyDescent="0.2">
      <c r="C63" s="7"/>
      <c r="D63" s="7"/>
      <c r="E63" s="7"/>
      <c r="F63" s="8"/>
      <c r="G63" s="8"/>
    </row>
    <row r="64" spans="3:7" x14ac:dyDescent="0.2">
      <c r="C64" s="7"/>
      <c r="D64" s="7"/>
      <c r="E64" s="7"/>
      <c r="F64" s="8"/>
      <c r="G64" s="8"/>
    </row>
    <row r="65" spans="3:7" x14ac:dyDescent="0.2">
      <c r="C65" s="7"/>
      <c r="D65" s="7"/>
      <c r="E65" s="7"/>
      <c r="F65" s="8"/>
      <c r="G65" s="8"/>
    </row>
    <row r="66" spans="3:7" x14ac:dyDescent="0.2">
      <c r="C66" s="7"/>
      <c r="D66" s="7"/>
      <c r="E66" s="7"/>
      <c r="F66" s="8"/>
      <c r="G66" s="8"/>
    </row>
    <row r="67" spans="3:7" x14ac:dyDescent="0.2">
      <c r="C67" s="7"/>
      <c r="D67" s="7"/>
      <c r="E67" s="7"/>
      <c r="F67" s="8"/>
      <c r="G67" s="8"/>
    </row>
    <row r="68" spans="3:7" x14ac:dyDescent="0.2">
      <c r="C68" s="7"/>
      <c r="D68" s="7"/>
      <c r="E68" s="7"/>
      <c r="F68" s="8"/>
      <c r="G68" s="8"/>
    </row>
    <row r="69" spans="3:7" x14ac:dyDescent="0.2">
      <c r="C69" s="7"/>
      <c r="D69" s="7"/>
      <c r="E69" s="7"/>
      <c r="F69" s="8"/>
      <c r="G69" s="8"/>
    </row>
    <row r="70" spans="3:7" x14ac:dyDescent="0.2">
      <c r="C70" s="7"/>
      <c r="D70" s="7"/>
      <c r="E70" s="7"/>
      <c r="F70" s="8"/>
      <c r="G70" s="8"/>
    </row>
    <row r="71" spans="3:7" x14ac:dyDescent="0.2">
      <c r="C71" s="7"/>
      <c r="D71" s="7"/>
      <c r="E71" s="7"/>
      <c r="F71" s="8"/>
      <c r="G71" s="8"/>
    </row>
    <row r="72" spans="3:7" x14ac:dyDescent="0.2">
      <c r="C72" s="7"/>
      <c r="D72" s="7"/>
      <c r="E72" s="7"/>
      <c r="F72" s="8"/>
      <c r="G72" s="8"/>
    </row>
    <row r="73" spans="3:7" x14ac:dyDescent="0.2">
      <c r="C73" s="7"/>
      <c r="D73" s="7"/>
      <c r="E73" s="7"/>
      <c r="F73" s="8"/>
      <c r="G73" s="8"/>
    </row>
    <row r="74" spans="3:7" x14ac:dyDescent="0.2">
      <c r="C74" s="7"/>
      <c r="D74" s="7"/>
      <c r="E74" s="7"/>
      <c r="F74" s="8"/>
      <c r="G74" s="8"/>
    </row>
    <row r="75" spans="3:7" x14ac:dyDescent="0.2">
      <c r="F75" s="8"/>
      <c r="G75" s="8"/>
    </row>
    <row r="76" spans="3:7" x14ac:dyDescent="0.2">
      <c r="F76" s="8"/>
      <c r="G76" s="8"/>
    </row>
    <row r="77" spans="3:7" x14ac:dyDescent="0.2">
      <c r="F77" s="8"/>
      <c r="G77" s="8"/>
    </row>
  </sheetData>
  <printOptions gridLinesSet="0"/>
  <pageMargins left="0.75" right="0.75" top="1" bottom="1" header="0.5" footer="0.5"/>
  <pageSetup orientation="portrait" horizontalDpi="300" verticalDpi="300" r:id="rId1"/>
  <headerFooter alignWithMargins="0">
    <oddHeader xml:space="preserve">&amp;L&amp;D
</oddHeader>
    <oddFooter>&amp;LFDCSUM.XLS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193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1199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1200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28">
        <v>1949</v>
      </c>
      <c r="E10" s="26" t="s">
        <v>86</v>
      </c>
      <c r="F10" s="29">
        <v>0.2</v>
      </c>
      <c r="G10" s="26" t="s">
        <v>1201</v>
      </c>
      <c r="H10" s="26" t="s">
        <v>1202</v>
      </c>
      <c r="I10" s="26" t="s">
        <v>657</v>
      </c>
      <c r="J10" s="28">
        <v>10</v>
      </c>
      <c r="K10" s="26" t="s">
        <v>976</v>
      </c>
      <c r="L10" s="30">
        <v>2</v>
      </c>
      <c r="M10" s="31" t="s">
        <v>63</v>
      </c>
      <c r="N10" s="26" t="s">
        <v>1203</v>
      </c>
      <c r="O10" s="30">
        <v>3</v>
      </c>
      <c r="P10" s="30">
        <v>6</v>
      </c>
    </row>
    <row r="11" spans="1:16" x14ac:dyDescent="0.25">
      <c r="A11" s="25">
        <f t="shared" ref="A11:A17" si="0">A10+1</f>
        <v>2</v>
      </c>
      <c r="B11" s="27"/>
      <c r="C11" s="27"/>
      <c r="D11" s="28">
        <v>1860</v>
      </c>
      <c r="E11" s="27"/>
      <c r="F11" s="29">
        <v>0.2</v>
      </c>
      <c r="G11" s="26" t="s">
        <v>1204</v>
      </c>
      <c r="H11" s="26" t="s">
        <v>1205</v>
      </c>
      <c r="I11" s="26" t="s">
        <v>657</v>
      </c>
      <c r="J11" s="28">
        <v>1</v>
      </c>
      <c r="K11" s="26" t="s">
        <v>53</v>
      </c>
      <c r="L11" s="30">
        <v>0.2</v>
      </c>
      <c r="M11" s="31" t="s">
        <v>63</v>
      </c>
      <c r="N11" s="26" t="s">
        <v>64</v>
      </c>
      <c r="O11" s="30">
        <v>1.1000000000000001</v>
      </c>
      <c r="P11" s="30">
        <v>1.75</v>
      </c>
    </row>
    <row r="12" spans="1:16" x14ac:dyDescent="0.25">
      <c r="A12" s="25">
        <f t="shared" si="0"/>
        <v>3</v>
      </c>
      <c r="B12" s="27"/>
      <c r="C12" s="27"/>
      <c r="D12" s="28">
        <v>1855</v>
      </c>
      <c r="E12" s="27"/>
      <c r="F12" s="29">
        <v>0.13</v>
      </c>
      <c r="G12" s="26" t="s">
        <v>1206</v>
      </c>
      <c r="H12" s="26" t="s">
        <v>1207</v>
      </c>
      <c r="I12" s="26" t="s">
        <v>657</v>
      </c>
      <c r="J12" s="28">
        <v>2</v>
      </c>
      <c r="K12" s="26" t="s">
        <v>1086</v>
      </c>
      <c r="L12" s="30">
        <v>0.26</v>
      </c>
      <c r="M12" s="31" t="s">
        <v>63</v>
      </c>
      <c r="N12" s="26" t="s">
        <v>1208</v>
      </c>
      <c r="O12" s="30">
        <v>1.25</v>
      </c>
      <c r="P12" s="30">
        <v>2</v>
      </c>
    </row>
    <row r="13" spans="1:16" x14ac:dyDescent="0.25">
      <c r="A13" s="25">
        <f t="shared" si="0"/>
        <v>4</v>
      </c>
      <c r="B13" s="27"/>
      <c r="C13" s="27"/>
      <c r="D13" s="28">
        <v>1866</v>
      </c>
      <c r="E13" s="27"/>
      <c r="F13" s="29">
        <v>0.37</v>
      </c>
      <c r="G13" s="26" t="s">
        <v>1209</v>
      </c>
      <c r="H13" s="26" t="s">
        <v>1210</v>
      </c>
      <c r="I13" s="26" t="s">
        <v>657</v>
      </c>
      <c r="J13" s="28">
        <v>1</v>
      </c>
      <c r="K13" s="26" t="s">
        <v>53</v>
      </c>
      <c r="L13" s="30">
        <v>0.37</v>
      </c>
      <c r="M13" s="31" t="s">
        <v>63</v>
      </c>
      <c r="N13" s="26" t="s">
        <v>1211</v>
      </c>
      <c r="O13" s="30">
        <v>1.4</v>
      </c>
      <c r="P13" s="30">
        <v>1.25</v>
      </c>
    </row>
    <row r="14" spans="1:16" x14ac:dyDescent="0.25">
      <c r="A14" s="25">
        <f t="shared" si="0"/>
        <v>5</v>
      </c>
      <c r="B14" s="27"/>
      <c r="C14" s="27"/>
      <c r="D14" s="28">
        <v>1950</v>
      </c>
      <c r="E14" s="27"/>
      <c r="F14" s="29">
        <v>0.2</v>
      </c>
      <c r="G14" s="26" t="s">
        <v>1212</v>
      </c>
      <c r="H14" s="26" t="s">
        <v>1213</v>
      </c>
      <c r="I14" s="26" t="s">
        <v>657</v>
      </c>
      <c r="J14" s="28">
        <v>1</v>
      </c>
      <c r="K14" s="26" t="s">
        <v>53</v>
      </c>
      <c r="L14" s="30">
        <v>0.2</v>
      </c>
      <c r="M14" s="31" t="s">
        <v>63</v>
      </c>
      <c r="N14" s="26" t="s">
        <v>505</v>
      </c>
      <c r="O14" s="30">
        <v>1.1000000000000001</v>
      </c>
      <c r="P14" s="30">
        <v>1</v>
      </c>
    </row>
    <row r="15" spans="1:16" x14ac:dyDescent="0.25">
      <c r="A15" s="25">
        <f t="shared" si="0"/>
        <v>6</v>
      </c>
      <c r="B15" s="27"/>
      <c r="C15" s="27"/>
      <c r="D15" s="28">
        <v>1951</v>
      </c>
      <c r="E15" s="26" t="s">
        <v>1214</v>
      </c>
      <c r="F15" s="29">
        <v>0.2</v>
      </c>
      <c r="G15" s="26" t="s">
        <v>1215</v>
      </c>
      <c r="H15" s="26" t="s">
        <v>1216</v>
      </c>
      <c r="I15" s="26" t="s">
        <v>657</v>
      </c>
      <c r="J15" s="28">
        <v>1</v>
      </c>
      <c r="K15" s="26" t="s">
        <v>53</v>
      </c>
      <c r="L15" s="30">
        <v>0.2</v>
      </c>
      <c r="M15" s="31" t="s">
        <v>63</v>
      </c>
      <c r="N15" s="26" t="s">
        <v>107</v>
      </c>
      <c r="O15" s="30">
        <v>1.1000000000000001</v>
      </c>
      <c r="P15" s="30">
        <v>1</v>
      </c>
    </row>
    <row r="16" spans="1:16" x14ac:dyDescent="0.25">
      <c r="A16" s="25">
        <f t="shared" si="0"/>
        <v>7</v>
      </c>
      <c r="B16" s="27"/>
      <c r="C16" s="27"/>
      <c r="D16" s="28">
        <v>1901</v>
      </c>
      <c r="E16" s="27"/>
      <c r="F16" s="29">
        <v>5.8999999999999997E-2</v>
      </c>
      <c r="G16" s="26" t="s">
        <v>1217</v>
      </c>
      <c r="H16" s="26" t="s">
        <v>1218</v>
      </c>
      <c r="I16" s="26" t="s">
        <v>657</v>
      </c>
      <c r="J16" s="28">
        <v>5</v>
      </c>
      <c r="K16" s="26" t="s">
        <v>1219</v>
      </c>
      <c r="L16" s="30">
        <v>0.28999999999999998</v>
      </c>
      <c r="M16" s="31" t="s">
        <v>63</v>
      </c>
      <c r="N16" s="26" t="s">
        <v>1220</v>
      </c>
      <c r="O16" s="30">
        <v>1.3</v>
      </c>
      <c r="P16" s="30">
        <v>1.75</v>
      </c>
    </row>
    <row r="17" spans="1:16" x14ac:dyDescent="0.25">
      <c r="A17" s="25">
        <f t="shared" si="0"/>
        <v>8</v>
      </c>
      <c r="B17" s="26" t="s">
        <v>86</v>
      </c>
      <c r="C17" s="26" t="s">
        <v>63</v>
      </c>
      <c r="D17" s="28">
        <v>591</v>
      </c>
      <c r="E17" s="27"/>
      <c r="F17" s="29">
        <v>5.8999999999999997E-2</v>
      </c>
      <c r="G17" s="26" t="s">
        <v>1221</v>
      </c>
      <c r="H17" s="26" t="s">
        <v>1218</v>
      </c>
      <c r="I17" s="26" t="s">
        <v>657</v>
      </c>
      <c r="J17" s="28">
        <v>1</v>
      </c>
      <c r="K17" s="26" t="s">
        <v>199</v>
      </c>
      <c r="L17" s="30">
        <v>0.2</v>
      </c>
      <c r="M17" s="31" t="s">
        <v>63</v>
      </c>
      <c r="N17" s="26" t="s">
        <v>1220</v>
      </c>
      <c r="O17" s="30">
        <v>1.1000000000000001</v>
      </c>
      <c r="P17" s="30">
        <v>1</v>
      </c>
    </row>
    <row r="18" spans="1:16" x14ac:dyDescent="0.25">
      <c r="A18" s="79" t="s">
        <v>39</v>
      </c>
      <c r="B18" s="26" t="s">
        <v>200</v>
      </c>
      <c r="C18" s="27"/>
      <c r="D18" s="28">
        <v>1288</v>
      </c>
      <c r="E18" s="26" t="s">
        <v>1222</v>
      </c>
      <c r="F18" s="29">
        <v>0.15</v>
      </c>
      <c r="G18" s="26" t="s">
        <v>1223</v>
      </c>
      <c r="H18" s="27"/>
      <c r="I18" s="26" t="s">
        <v>39</v>
      </c>
      <c r="J18" s="28">
        <v>1</v>
      </c>
      <c r="K18" s="26" t="s">
        <v>53</v>
      </c>
      <c r="L18" s="30"/>
      <c r="M18" s="26" t="s">
        <v>39</v>
      </c>
      <c r="N18" s="27"/>
      <c r="O18" s="30"/>
      <c r="P18" s="30"/>
    </row>
    <row r="19" spans="1:16" x14ac:dyDescent="0.25">
      <c r="A19" s="25">
        <v>9</v>
      </c>
      <c r="B19" s="27"/>
      <c r="C19" s="27"/>
      <c r="D19" s="28">
        <v>1952</v>
      </c>
      <c r="E19" s="27"/>
      <c r="F19" s="29">
        <v>0.2</v>
      </c>
      <c r="G19" s="26" t="s">
        <v>1224</v>
      </c>
      <c r="H19" s="26" t="s">
        <v>1225</v>
      </c>
      <c r="I19" s="26" t="s">
        <v>657</v>
      </c>
      <c r="J19" s="28">
        <v>1</v>
      </c>
      <c r="K19" s="26" t="s">
        <v>53</v>
      </c>
      <c r="L19" s="30">
        <v>0.2</v>
      </c>
      <c r="M19" s="31" t="s">
        <v>63</v>
      </c>
      <c r="N19" s="26" t="s">
        <v>179</v>
      </c>
      <c r="O19" s="30">
        <v>1.1000000000000001</v>
      </c>
      <c r="P19" s="30">
        <v>1.25</v>
      </c>
    </row>
    <row r="20" spans="1:16" x14ac:dyDescent="0.25">
      <c r="A20" s="25">
        <f t="shared" ref="A20:A80" si="1">A19+1</f>
        <v>10</v>
      </c>
      <c r="B20" s="27"/>
      <c r="C20" s="26" t="s">
        <v>208</v>
      </c>
      <c r="D20" s="28">
        <v>20</v>
      </c>
      <c r="E20" s="27"/>
      <c r="F20" s="29">
        <v>0.28000000000000003</v>
      </c>
      <c r="G20" s="26" t="s">
        <v>1226</v>
      </c>
      <c r="H20" s="26" t="s">
        <v>1227</v>
      </c>
      <c r="I20" s="26" t="s">
        <v>657</v>
      </c>
      <c r="J20" s="28">
        <v>1</v>
      </c>
      <c r="K20" s="26" t="s">
        <v>473</v>
      </c>
      <c r="L20" s="30">
        <v>0.28000000000000003</v>
      </c>
      <c r="M20" s="31" t="s">
        <v>63</v>
      </c>
      <c r="N20" s="26" t="s">
        <v>371</v>
      </c>
      <c r="O20" s="30">
        <v>1.3</v>
      </c>
      <c r="P20" s="30">
        <v>1.25</v>
      </c>
    </row>
    <row r="21" spans="1:16" x14ac:dyDescent="0.25">
      <c r="A21" s="25">
        <f t="shared" si="1"/>
        <v>11</v>
      </c>
      <c r="B21" s="27"/>
      <c r="C21" s="27"/>
      <c r="D21" s="28">
        <v>1904</v>
      </c>
      <c r="E21" s="27"/>
      <c r="F21" s="29">
        <v>0.109</v>
      </c>
      <c r="G21" s="26" t="s">
        <v>1228</v>
      </c>
      <c r="H21" s="26" t="s">
        <v>1229</v>
      </c>
      <c r="I21" s="26" t="s">
        <v>657</v>
      </c>
      <c r="J21" s="28">
        <v>2</v>
      </c>
      <c r="K21" s="26" t="s">
        <v>115</v>
      </c>
      <c r="L21" s="30">
        <v>0.21</v>
      </c>
      <c r="M21" s="31" t="s">
        <v>63</v>
      </c>
      <c r="N21" s="26" t="s">
        <v>1230</v>
      </c>
      <c r="O21" s="30">
        <v>1.1000000000000001</v>
      </c>
      <c r="P21" s="30">
        <v>1</v>
      </c>
    </row>
    <row r="22" spans="1:16" x14ac:dyDescent="0.25">
      <c r="A22" s="25">
        <f t="shared" si="1"/>
        <v>12</v>
      </c>
      <c r="B22" s="27"/>
      <c r="C22" s="26" t="s">
        <v>128</v>
      </c>
      <c r="D22" s="28">
        <v>94</v>
      </c>
      <c r="E22" s="27"/>
      <c r="F22" s="29">
        <v>0.13</v>
      </c>
      <c r="G22" s="26" t="s">
        <v>1231</v>
      </c>
      <c r="H22" s="26" t="s">
        <v>1232</v>
      </c>
      <c r="I22" s="26" t="s">
        <v>657</v>
      </c>
      <c r="J22" s="28">
        <v>1</v>
      </c>
      <c r="K22" s="26" t="s">
        <v>473</v>
      </c>
      <c r="L22" s="30">
        <v>0.13</v>
      </c>
      <c r="M22" s="31" t="s">
        <v>63</v>
      </c>
      <c r="N22" s="26" t="s">
        <v>1233</v>
      </c>
      <c r="O22" s="30">
        <v>1.25</v>
      </c>
      <c r="P22" s="30">
        <v>1</v>
      </c>
    </row>
    <row r="23" spans="1:16" x14ac:dyDescent="0.25">
      <c r="A23" s="25">
        <f t="shared" si="1"/>
        <v>13</v>
      </c>
      <c r="B23" s="27"/>
      <c r="C23" s="26" t="s">
        <v>128</v>
      </c>
      <c r="D23" s="28">
        <v>95</v>
      </c>
      <c r="E23" s="27"/>
      <c r="F23" s="29">
        <v>0.13</v>
      </c>
      <c r="G23" s="26" t="s">
        <v>1234</v>
      </c>
      <c r="H23" s="26" t="s">
        <v>1235</v>
      </c>
      <c r="I23" s="26" t="s">
        <v>657</v>
      </c>
      <c r="J23" s="28">
        <v>1</v>
      </c>
      <c r="K23" s="26" t="s">
        <v>473</v>
      </c>
      <c r="L23" s="30">
        <v>0.13</v>
      </c>
      <c r="M23" s="31" t="s">
        <v>63</v>
      </c>
      <c r="N23" s="26" t="s">
        <v>319</v>
      </c>
      <c r="O23" s="30">
        <v>1.25</v>
      </c>
      <c r="P23" s="30">
        <v>1</v>
      </c>
    </row>
    <row r="24" spans="1:16" x14ac:dyDescent="0.25">
      <c r="A24" s="25">
        <f t="shared" si="1"/>
        <v>14</v>
      </c>
      <c r="B24" s="27"/>
      <c r="C24" s="27"/>
      <c r="D24" s="109" t="s">
        <v>1236</v>
      </c>
      <c r="E24" s="26" t="s">
        <v>1214</v>
      </c>
      <c r="F24" s="29">
        <v>0.2</v>
      </c>
      <c r="G24" s="26" t="s">
        <v>1237</v>
      </c>
      <c r="H24" s="26" t="s">
        <v>1238</v>
      </c>
      <c r="I24" s="26" t="s">
        <v>101</v>
      </c>
      <c r="J24" s="28">
        <v>50</v>
      </c>
      <c r="K24" s="26" t="s">
        <v>664</v>
      </c>
      <c r="L24" s="30">
        <v>10</v>
      </c>
      <c r="M24" s="31" t="s">
        <v>63</v>
      </c>
      <c r="N24" s="26" t="s">
        <v>564</v>
      </c>
      <c r="O24" s="30">
        <v>15</v>
      </c>
      <c r="P24" s="30">
        <v>30</v>
      </c>
    </row>
    <row r="25" spans="1:16" x14ac:dyDescent="0.25">
      <c r="A25" s="25">
        <f t="shared" si="1"/>
        <v>15</v>
      </c>
      <c r="B25" s="27"/>
      <c r="C25" s="27"/>
      <c r="D25" s="28">
        <v>1953</v>
      </c>
      <c r="E25" s="26" t="s">
        <v>1214</v>
      </c>
      <c r="F25" s="29">
        <v>0.2</v>
      </c>
      <c r="G25" s="26" t="s">
        <v>703</v>
      </c>
      <c r="H25" s="26" t="s">
        <v>1238</v>
      </c>
      <c r="I25" s="26" t="s">
        <v>657</v>
      </c>
      <c r="J25" s="28">
        <v>1</v>
      </c>
      <c r="K25" s="26" t="s">
        <v>53</v>
      </c>
      <c r="L25" s="30">
        <v>0.2</v>
      </c>
      <c r="M25" s="31" t="s">
        <v>63</v>
      </c>
      <c r="N25" s="26" t="s">
        <v>704</v>
      </c>
      <c r="O25" s="30">
        <v>1.4</v>
      </c>
      <c r="P25" s="30">
        <v>1.25</v>
      </c>
    </row>
    <row r="26" spans="1:16" x14ac:dyDescent="0.25">
      <c r="A26" s="25">
        <f t="shared" si="1"/>
        <v>16</v>
      </c>
      <c r="B26" s="27"/>
      <c r="C26" s="27"/>
      <c r="D26" s="28">
        <f t="shared" ref="D26:D74" si="2">D25+1</f>
        <v>1954</v>
      </c>
      <c r="E26" s="26" t="s">
        <v>1214</v>
      </c>
      <c r="F26" s="29">
        <v>0.2</v>
      </c>
      <c r="G26" s="26" t="s">
        <v>1239</v>
      </c>
      <c r="H26" s="26" t="s">
        <v>1238</v>
      </c>
      <c r="I26" s="26" t="s">
        <v>657</v>
      </c>
      <c r="J26" s="28">
        <v>1</v>
      </c>
      <c r="K26" s="26" t="s">
        <v>53</v>
      </c>
      <c r="L26" s="30">
        <v>0.2</v>
      </c>
      <c r="M26" s="31" t="s">
        <v>63</v>
      </c>
      <c r="N26" s="26" t="s">
        <v>144</v>
      </c>
      <c r="O26" s="30">
        <v>1.4</v>
      </c>
      <c r="P26" s="30">
        <v>1.25</v>
      </c>
    </row>
    <row r="27" spans="1:16" x14ac:dyDescent="0.25">
      <c r="A27" s="25">
        <f t="shared" si="1"/>
        <v>17</v>
      </c>
      <c r="B27" s="27"/>
      <c r="C27" s="27"/>
      <c r="D27" s="28">
        <f t="shared" si="2"/>
        <v>1955</v>
      </c>
      <c r="E27" s="26" t="s">
        <v>1214</v>
      </c>
      <c r="F27" s="29">
        <v>0.2</v>
      </c>
      <c r="G27" s="26" t="s">
        <v>750</v>
      </c>
      <c r="H27" s="26" t="s">
        <v>1238</v>
      </c>
      <c r="I27" s="26" t="s">
        <v>657</v>
      </c>
      <c r="J27" s="28">
        <v>1</v>
      </c>
      <c r="K27" s="26" t="s">
        <v>53</v>
      </c>
      <c r="L27" s="30">
        <v>0.2</v>
      </c>
      <c r="M27" s="31" t="s">
        <v>63</v>
      </c>
      <c r="N27" s="26" t="s">
        <v>751</v>
      </c>
      <c r="O27" s="30">
        <v>1.4</v>
      </c>
      <c r="P27" s="30">
        <v>1.25</v>
      </c>
    </row>
    <row r="28" spans="1:16" x14ac:dyDescent="0.25">
      <c r="A28" s="25">
        <f t="shared" si="1"/>
        <v>18</v>
      </c>
      <c r="B28" s="27"/>
      <c r="C28" s="27"/>
      <c r="D28" s="28">
        <f t="shared" si="2"/>
        <v>1956</v>
      </c>
      <c r="E28" s="26" t="s">
        <v>1214</v>
      </c>
      <c r="F28" s="29">
        <v>0.2</v>
      </c>
      <c r="G28" s="26" t="s">
        <v>709</v>
      </c>
      <c r="H28" s="26" t="s">
        <v>1238</v>
      </c>
      <c r="I28" s="26" t="s">
        <v>657</v>
      </c>
      <c r="J28" s="28">
        <v>1</v>
      </c>
      <c r="K28" s="26" t="s">
        <v>53</v>
      </c>
      <c r="L28" s="30">
        <v>0.2</v>
      </c>
      <c r="M28" s="31" t="s">
        <v>63</v>
      </c>
      <c r="N28" s="26" t="s">
        <v>710</v>
      </c>
      <c r="O28" s="30">
        <v>1.4</v>
      </c>
      <c r="P28" s="30">
        <v>1.25</v>
      </c>
    </row>
    <row r="29" spans="1:16" x14ac:dyDescent="0.25">
      <c r="A29" s="25">
        <f t="shared" si="1"/>
        <v>19</v>
      </c>
      <c r="B29" s="27"/>
      <c r="C29" s="27"/>
      <c r="D29" s="28">
        <f t="shared" si="2"/>
        <v>1957</v>
      </c>
      <c r="E29" s="26" t="s">
        <v>1214</v>
      </c>
      <c r="F29" s="29">
        <v>0.2</v>
      </c>
      <c r="G29" s="26" t="s">
        <v>720</v>
      </c>
      <c r="H29" s="26" t="s">
        <v>1238</v>
      </c>
      <c r="I29" s="26" t="s">
        <v>657</v>
      </c>
      <c r="J29" s="28">
        <v>1</v>
      </c>
      <c r="K29" s="26" t="s">
        <v>53</v>
      </c>
      <c r="L29" s="30">
        <v>0.2</v>
      </c>
      <c r="M29" s="31" t="s">
        <v>63</v>
      </c>
      <c r="N29" s="26" t="s">
        <v>721</v>
      </c>
      <c r="O29" s="30">
        <v>1.4</v>
      </c>
      <c r="P29" s="30">
        <v>1.25</v>
      </c>
    </row>
    <row r="30" spans="1:16" x14ac:dyDescent="0.25">
      <c r="A30" s="25">
        <f t="shared" si="1"/>
        <v>20</v>
      </c>
      <c r="B30" s="27"/>
      <c r="C30" s="27"/>
      <c r="D30" s="28">
        <f t="shared" si="2"/>
        <v>1958</v>
      </c>
      <c r="E30" s="26" t="s">
        <v>1214</v>
      </c>
      <c r="F30" s="29">
        <v>0.2</v>
      </c>
      <c r="G30" s="26" t="s">
        <v>733</v>
      </c>
      <c r="H30" s="26" t="s">
        <v>1238</v>
      </c>
      <c r="I30" s="26" t="s">
        <v>657</v>
      </c>
      <c r="J30" s="28">
        <v>1</v>
      </c>
      <c r="K30" s="26" t="s">
        <v>53</v>
      </c>
      <c r="L30" s="30">
        <v>0.2</v>
      </c>
      <c r="M30" s="31" t="s">
        <v>63</v>
      </c>
      <c r="N30" s="26" t="s">
        <v>149</v>
      </c>
      <c r="O30" s="30">
        <v>1.4</v>
      </c>
      <c r="P30" s="30">
        <v>1.25</v>
      </c>
    </row>
    <row r="31" spans="1:16" x14ac:dyDescent="0.25">
      <c r="A31" s="25">
        <f t="shared" si="1"/>
        <v>21</v>
      </c>
      <c r="B31" s="27"/>
      <c r="C31" s="27"/>
      <c r="D31" s="28">
        <f t="shared" si="2"/>
        <v>1959</v>
      </c>
      <c r="E31" s="26" t="s">
        <v>1214</v>
      </c>
      <c r="F31" s="29">
        <v>0.2</v>
      </c>
      <c r="G31" s="26" t="s">
        <v>674</v>
      </c>
      <c r="H31" s="26" t="s">
        <v>1238</v>
      </c>
      <c r="I31" s="26" t="s">
        <v>657</v>
      </c>
      <c r="J31" s="28">
        <v>1</v>
      </c>
      <c r="K31" s="26" t="s">
        <v>53</v>
      </c>
      <c r="L31" s="30">
        <v>0.2</v>
      </c>
      <c r="M31" s="31" t="s">
        <v>63</v>
      </c>
      <c r="N31" s="26" t="s">
        <v>675</v>
      </c>
      <c r="O31" s="30">
        <v>1.4</v>
      </c>
      <c r="P31" s="30">
        <v>1.25</v>
      </c>
    </row>
    <row r="32" spans="1:16" x14ac:dyDescent="0.25">
      <c r="A32" s="25">
        <f t="shared" si="1"/>
        <v>22</v>
      </c>
      <c r="B32" s="27"/>
      <c r="C32" s="27"/>
      <c r="D32" s="28">
        <f t="shared" si="2"/>
        <v>1960</v>
      </c>
      <c r="E32" s="26" t="s">
        <v>1214</v>
      </c>
      <c r="F32" s="29">
        <v>0.2</v>
      </c>
      <c r="G32" s="26" t="s">
        <v>1240</v>
      </c>
      <c r="H32" s="26" t="s">
        <v>1238</v>
      </c>
      <c r="I32" s="26" t="s">
        <v>657</v>
      </c>
      <c r="J32" s="28">
        <v>1</v>
      </c>
      <c r="K32" s="26" t="s">
        <v>53</v>
      </c>
      <c r="L32" s="30">
        <v>0.2</v>
      </c>
      <c r="M32" s="31" t="s">
        <v>63</v>
      </c>
      <c r="N32" s="26" t="s">
        <v>667</v>
      </c>
      <c r="O32" s="30">
        <v>1.4</v>
      </c>
      <c r="P32" s="30">
        <v>1.25</v>
      </c>
    </row>
    <row r="33" spans="1:16" x14ac:dyDescent="0.25">
      <c r="A33" s="25">
        <f t="shared" si="1"/>
        <v>23</v>
      </c>
      <c r="B33" s="27"/>
      <c r="C33" s="27"/>
      <c r="D33" s="28">
        <f t="shared" si="2"/>
        <v>1961</v>
      </c>
      <c r="E33" s="26" t="s">
        <v>1214</v>
      </c>
      <c r="F33" s="29">
        <v>0.2</v>
      </c>
      <c r="G33" s="26" t="s">
        <v>1241</v>
      </c>
      <c r="H33" s="26" t="s">
        <v>1238</v>
      </c>
      <c r="I33" s="26" t="s">
        <v>657</v>
      </c>
      <c r="J33" s="28">
        <v>1</v>
      </c>
      <c r="K33" s="26" t="s">
        <v>53</v>
      </c>
      <c r="L33" s="30">
        <v>0.2</v>
      </c>
      <c r="M33" s="31" t="s">
        <v>63</v>
      </c>
      <c r="N33" s="26" t="s">
        <v>60</v>
      </c>
      <c r="O33" s="30">
        <v>1.4</v>
      </c>
      <c r="P33" s="30">
        <v>1.25</v>
      </c>
    </row>
    <row r="34" spans="1:16" x14ac:dyDescent="0.25">
      <c r="A34" s="25">
        <f t="shared" si="1"/>
        <v>24</v>
      </c>
      <c r="B34" s="27"/>
      <c r="C34" s="27"/>
      <c r="D34" s="28">
        <f t="shared" si="2"/>
        <v>1962</v>
      </c>
      <c r="E34" s="26" t="s">
        <v>1214</v>
      </c>
      <c r="F34" s="29">
        <v>0.2</v>
      </c>
      <c r="G34" s="26" t="s">
        <v>672</v>
      </c>
      <c r="H34" s="26" t="s">
        <v>1238</v>
      </c>
      <c r="I34" s="26" t="s">
        <v>657</v>
      </c>
      <c r="J34" s="28">
        <v>1</v>
      </c>
      <c r="K34" s="26" t="s">
        <v>53</v>
      </c>
      <c r="L34" s="30">
        <v>0.2</v>
      </c>
      <c r="M34" s="31" t="s">
        <v>63</v>
      </c>
      <c r="N34" s="26" t="s">
        <v>673</v>
      </c>
      <c r="O34" s="30">
        <v>1.4</v>
      </c>
      <c r="P34" s="30">
        <v>1.25</v>
      </c>
    </row>
    <row r="35" spans="1:16" x14ac:dyDescent="0.25">
      <c r="A35" s="25">
        <f t="shared" si="1"/>
        <v>25</v>
      </c>
      <c r="B35" s="27"/>
      <c r="C35" s="27"/>
      <c r="D35" s="28">
        <f t="shared" si="2"/>
        <v>1963</v>
      </c>
      <c r="E35" s="26" t="s">
        <v>1214</v>
      </c>
      <c r="F35" s="29">
        <v>0.2</v>
      </c>
      <c r="G35" s="26" t="s">
        <v>753</v>
      </c>
      <c r="H35" s="26" t="s">
        <v>1238</v>
      </c>
      <c r="I35" s="26" t="s">
        <v>657</v>
      </c>
      <c r="J35" s="28">
        <v>1</v>
      </c>
      <c r="K35" s="26" t="s">
        <v>53</v>
      </c>
      <c r="L35" s="30">
        <v>0.2</v>
      </c>
      <c r="M35" s="31" t="s">
        <v>63</v>
      </c>
      <c r="N35" s="26" t="s">
        <v>161</v>
      </c>
      <c r="O35" s="30">
        <v>1.4</v>
      </c>
      <c r="P35" s="30">
        <v>1.25</v>
      </c>
    </row>
    <row r="36" spans="1:16" x14ac:dyDescent="0.25">
      <c r="A36" s="25">
        <f t="shared" si="1"/>
        <v>26</v>
      </c>
      <c r="B36" s="27"/>
      <c r="C36" s="27"/>
      <c r="D36" s="28">
        <f t="shared" si="2"/>
        <v>1964</v>
      </c>
      <c r="E36" s="26" t="s">
        <v>1214</v>
      </c>
      <c r="F36" s="29">
        <v>0.2</v>
      </c>
      <c r="G36" s="26" t="s">
        <v>742</v>
      </c>
      <c r="H36" s="26" t="s">
        <v>1238</v>
      </c>
      <c r="I36" s="26" t="s">
        <v>657</v>
      </c>
      <c r="J36" s="28">
        <v>1</v>
      </c>
      <c r="K36" s="26" t="s">
        <v>53</v>
      </c>
      <c r="L36" s="30">
        <v>0.2</v>
      </c>
      <c r="M36" s="31" t="s">
        <v>63</v>
      </c>
      <c r="N36" s="26" t="s">
        <v>743</v>
      </c>
      <c r="O36" s="30">
        <v>1.4</v>
      </c>
      <c r="P36" s="30">
        <v>1.25</v>
      </c>
    </row>
    <row r="37" spans="1:16" x14ac:dyDescent="0.25">
      <c r="A37" s="25">
        <f t="shared" si="1"/>
        <v>27</v>
      </c>
      <c r="B37" s="27"/>
      <c r="C37" s="27"/>
      <c r="D37" s="28">
        <f t="shared" si="2"/>
        <v>1965</v>
      </c>
      <c r="E37" s="26" t="s">
        <v>1214</v>
      </c>
      <c r="F37" s="29">
        <v>0.2</v>
      </c>
      <c r="G37" s="26" t="s">
        <v>702</v>
      </c>
      <c r="H37" s="26" t="s">
        <v>1238</v>
      </c>
      <c r="I37" s="26" t="s">
        <v>657</v>
      </c>
      <c r="J37" s="28">
        <v>1</v>
      </c>
      <c r="K37" s="26" t="s">
        <v>53</v>
      </c>
      <c r="L37" s="30">
        <v>0.2</v>
      </c>
      <c r="M37" s="31" t="s">
        <v>63</v>
      </c>
      <c r="N37" s="26" t="s">
        <v>337</v>
      </c>
      <c r="O37" s="30">
        <v>1.4</v>
      </c>
      <c r="P37" s="30">
        <v>1.25</v>
      </c>
    </row>
    <row r="38" spans="1:16" x14ac:dyDescent="0.25">
      <c r="A38" s="25">
        <f t="shared" si="1"/>
        <v>28</v>
      </c>
      <c r="B38" s="27"/>
      <c r="C38" s="27"/>
      <c r="D38" s="28">
        <f t="shared" si="2"/>
        <v>1966</v>
      </c>
      <c r="E38" s="26" t="s">
        <v>1214</v>
      </c>
      <c r="F38" s="29">
        <v>0.2</v>
      </c>
      <c r="G38" s="26" t="s">
        <v>698</v>
      </c>
      <c r="H38" s="26" t="s">
        <v>1238</v>
      </c>
      <c r="I38" s="26" t="s">
        <v>657</v>
      </c>
      <c r="J38" s="28">
        <v>1</v>
      </c>
      <c r="K38" s="26" t="s">
        <v>53</v>
      </c>
      <c r="L38" s="30">
        <v>0.2</v>
      </c>
      <c r="M38" s="31" t="s">
        <v>63</v>
      </c>
      <c r="N38" s="26" t="s">
        <v>699</v>
      </c>
      <c r="O38" s="30">
        <v>1.4</v>
      </c>
      <c r="P38" s="30">
        <v>1.25</v>
      </c>
    </row>
    <row r="39" spans="1:16" x14ac:dyDescent="0.25">
      <c r="A39" s="25">
        <f t="shared" si="1"/>
        <v>29</v>
      </c>
      <c r="B39" s="27"/>
      <c r="C39" s="27"/>
      <c r="D39" s="28">
        <f t="shared" si="2"/>
        <v>1967</v>
      </c>
      <c r="E39" s="26" t="s">
        <v>1214</v>
      </c>
      <c r="F39" s="29">
        <v>0.2</v>
      </c>
      <c r="G39" s="26" t="s">
        <v>1242</v>
      </c>
      <c r="H39" s="26" t="s">
        <v>1238</v>
      </c>
      <c r="I39" s="26" t="s">
        <v>657</v>
      </c>
      <c r="J39" s="28">
        <v>1</v>
      </c>
      <c r="K39" s="26" t="s">
        <v>53</v>
      </c>
      <c r="L39" s="30">
        <v>0.2</v>
      </c>
      <c r="M39" s="31" t="s">
        <v>63</v>
      </c>
      <c r="N39" s="26" t="s">
        <v>717</v>
      </c>
      <c r="O39" s="30">
        <v>1.4</v>
      </c>
      <c r="P39" s="30">
        <v>1.25</v>
      </c>
    </row>
    <row r="40" spans="1:16" x14ac:dyDescent="0.25">
      <c r="A40" s="25">
        <f t="shared" si="1"/>
        <v>30</v>
      </c>
      <c r="B40" s="27"/>
      <c r="C40" s="27"/>
      <c r="D40" s="28">
        <f t="shared" si="2"/>
        <v>1968</v>
      </c>
      <c r="E40" s="26" t="s">
        <v>1214</v>
      </c>
      <c r="F40" s="29">
        <v>0.2</v>
      </c>
      <c r="G40" s="26" t="s">
        <v>726</v>
      </c>
      <c r="H40" s="26" t="s">
        <v>1238</v>
      </c>
      <c r="I40" s="26" t="s">
        <v>657</v>
      </c>
      <c r="J40" s="28">
        <v>1</v>
      </c>
      <c r="K40" s="26" t="s">
        <v>53</v>
      </c>
      <c r="L40" s="30">
        <v>0.2</v>
      </c>
      <c r="M40" s="31" t="s">
        <v>63</v>
      </c>
      <c r="N40" s="26" t="s">
        <v>727</v>
      </c>
      <c r="O40" s="30">
        <v>1.4</v>
      </c>
      <c r="P40" s="30">
        <v>1.25</v>
      </c>
    </row>
    <row r="41" spans="1:16" x14ac:dyDescent="0.25">
      <c r="A41" s="25">
        <f t="shared" si="1"/>
        <v>31</v>
      </c>
      <c r="B41" s="27"/>
      <c r="C41" s="27"/>
      <c r="D41" s="28">
        <f t="shared" si="2"/>
        <v>1969</v>
      </c>
      <c r="E41" s="26" t="s">
        <v>1214</v>
      </c>
      <c r="F41" s="29">
        <v>0.2</v>
      </c>
      <c r="G41" s="26" t="s">
        <v>691</v>
      </c>
      <c r="H41" s="26" t="s">
        <v>1238</v>
      </c>
      <c r="I41" s="26" t="s">
        <v>657</v>
      </c>
      <c r="J41" s="28">
        <v>1</v>
      </c>
      <c r="K41" s="26" t="s">
        <v>53</v>
      </c>
      <c r="L41" s="30">
        <v>0.2</v>
      </c>
      <c r="M41" s="31" t="s">
        <v>63</v>
      </c>
      <c r="N41" s="26" t="s">
        <v>620</v>
      </c>
      <c r="O41" s="30">
        <v>1.4</v>
      </c>
      <c r="P41" s="30">
        <v>1.25</v>
      </c>
    </row>
    <row r="42" spans="1:16" x14ac:dyDescent="0.25">
      <c r="A42" s="25">
        <f t="shared" si="1"/>
        <v>32</v>
      </c>
      <c r="B42" s="27"/>
      <c r="C42" s="27"/>
      <c r="D42" s="28">
        <f t="shared" si="2"/>
        <v>1970</v>
      </c>
      <c r="E42" s="26" t="s">
        <v>1214</v>
      </c>
      <c r="F42" s="29">
        <v>0.2</v>
      </c>
      <c r="G42" s="26" t="s">
        <v>696</v>
      </c>
      <c r="H42" s="26" t="s">
        <v>1238</v>
      </c>
      <c r="I42" s="26" t="s">
        <v>657</v>
      </c>
      <c r="J42" s="28">
        <v>1</v>
      </c>
      <c r="K42" s="26" t="s">
        <v>53</v>
      </c>
      <c r="L42" s="30">
        <v>0.2</v>
      </c>
      <c r="M42" s="31" t="s">
        <v>63</v>
      </c>
      <c r="N42" s="26" t="s">
        <v>697</v>
      </c>
      <c r="O42" s="30">
        <v>1.4</v>
      </c>
      <c r="P42" s="30">
        <v>1.25</v>
      </c>
    </row>
    <row r="43" spans="1:16" x14ac:dyDescent="0.25">
      <c r="A43" s="25">
        <f t="shared" si="1"/>
        <v>33</v>
      </c>
      <c r="B43" s="27"/>
      <c r="C43" s="27"/>
      <c r="D43" s="28">
        <f t="shared" si="2"/>
        <v>1971</v>
      </c>
      <c r="E43" s="26" t="s">
        <v>1214</v>
      </c>
      <c r="F43" s="29">
        <v>0.2</v>
      </c>
      <c r="G43" s="26" t="s">
        <v>705</v>
      </c>
      <c r="H43" s="26" t="s">
        <v>1238</v>
      </c>
      <c r="I43" s="26" t="s">
        <v>657</v>
      </c>
      <c r="J43" s="28">
        <v>1</v>
      </c>
      <c r="K43" s="26" t="s">
        <v>53</v>
      </c>
      <c r="L43" s="30">
        <v>0.2</v>
      </c>
      <c r="M43" s="31" t="s">
        <v>63</v>
      </c>
      <c r="N43" s="26" t="s">
        <v>706</v>
      </c>
      <c r="O43" s="30">
        <v>1.4</v>
      </c>
      <c r="P43" s="30">
        <v>1.25</v>
      </c>
    </row>
    <row r="44" spans="1:16" x14ac:dyDescent="0.25">
      <c r="A44" s="25">
        <f t="shared" si="1"/>
        <v>34</v>
      </c>
      <c r="B44" s="27"/>
      <c r="C44" s="27"/>
      <c r="D44" s="28">
        <f t="shared" si="2"/>
        <v>1972</v>
      </c>
      <c r="E44" s="26" t="s">
        <v>1214</v>
      </c>
      <c r="F44" s="29">
        <v>0.2</v>
      </c>
      <c r="G44" s="26" t="s">
        <v>677</v>
      </c>
      <c r="H44" s="26" t="s">
        <v>1238</v>
      </c>
      <c r="I44" s="26" t="s">
        <v>657</v>
      </c>
      <c r="J44" s="28">
        <v>1</v>
      </c>
      <c r="K44" s="26" t="s">
        <v>53</v>
      </c>
      <c r="L44" s="30">
        <v>0.2</v>
      </c>
      <c r="M44" s="31" t="s">
        <v>63</v>
      </c>
      <c r="N44" s="26" t="s">
        <v>678</v>
      </c>
      <c r="O44" s="30">
        <v>1.4</v>
      </c>
      <c r="P44" s="30">
        <v>1.25</v>
      </c>
    </row>
    <row r="45" spans="1:16" x14ac:dyDescent="0.25">
      <c r="A45" s="25">
        <f t="shared" si="1"/>
        <v>35</v>
      </c>
      <c r="B45" s="27"/>
      <c r="C45" s="27"/>
      <c r="D45" s="28">
        <f t="shared" si="2"/>
        <v>1973</v>
      </c>
      <c r="E45" s="26" t="s">
        <v>1214</v>
      </c>
      <c r="F45" s="29">
        <v>0.2</v>
      </c>
      <c r="G45" s="26" t="s">
        <v>676</v>
      </c>
      <c r="H45" s="26" t="s">
        <v>1238</v>
      </c>
      <c r="I45" s="26" t="s">
        <v>657</v>
      </c>
      <c r="J45" s="28">
        <v>1</v>
      </c>
      <c r="K45" s="26" t="s">
        <v>53</v>
      </c>
      <c r="L45" s="30">
        <v>0.2</v>
      </c>
      <c r="M45" s="31" t="s">
        <v>63</v>
      </c>
      <c r="N45" s="26" t="s">
        <v>107</v>
      </c>
      <c r="O45" s="30">
        <v>1.4</v>
      </c>
      <c r="P45" s="30">
        <v>1.25</v>
      </c>
    </row>
    <row r="46" spans="1:16" x14ac:dyDescent="0.25">
      <c r="A46" s="25">
        <f t="shared" si="1"/>
        <v>36</v>
      </c>
      <c r="B46" s="27"/>
      <c r="C46" s="27"/>
      <c r="D46" s="28">
        <f t="shared" si="2"/>
        <v>1974</v>
      </c>
      <c r="E46" s="26" t="s">
        <v>1214</v>
      </c>
      <c r="F46" s="29">
        <v>0.2</v>
      </c>
      <c r="G46" s="26" t="s">
        <v>711</v>
      </c>
      <c r="H46" s="26" t="s">
        <v>1238</v>
      </c>
      <c r="I46" s="26" t="s">
        <v>657</v>
      </c>
      <c r="J46" s="28">
        <v>1</v>
      </c>
      <c r="K46" s="26" t="s">
        <v>53</v>
      </c>
      <c r="L46" s="30">
        <v>0.2</v>
      </c>
      <c r="M46" s="31" t="s">
        <v>63</v>
      </c>
      <c r="N46" s="26" t="s">
        <v>712</v>
      </c>
      <c r="O46" s="30">
        <v>1.4</v>
      </c>
      <c r="P46" s="30">
        <v>1.25</v>
      </c>
    </row>
    <row r="47" spans="1:16" x14ac:dyDescent="0.25">
      <c r="A47" s="25">
        <f t="shared" si="1"/>
        <v>37</v>
      </c>
      <c r="B47" s="27"/>
      <c r="C47" s="27"/>
      <c r="D47" s="28">
        <f t="shared" si="2"/>
        <v>1975</v>
      </c>
      <c r="E47" s="26" t="s">
        <v>1214</v>
      </c>
      <c r="F47" s="29">
        <v>0.2</v>
      </c>
      <c r="G47" s="26" t="s">
        <v>722</v>
      </c>
      <c r="H47" s="26" t="s">
        <v>1238</v>
      </c>
      <c r="I47" s="26" t="s">
        <v>657</v>
      </c>
      <c r="J47" s="28">
        <v>1</v>
      </c>
      <c r="K47" s="26" t="s">
        <v>53</v>
      </c>
      <c r="L47" s="30">
        <v>0.2</v>
      </c>
      <c r="M47" s="31" t="s">
        <v>63</v>
      </c>
      <c r="N47" s="26" t="s">
        <v>723</v>
      </c>
      <c r="O47" s="30">
        <v>1.4</v>
      </c>
      <c r="P47" s="30">
        <v>1.25</v>
      </c>
    </row>
    <row r="48" spans="1:16" x14ac:dyDescent="0.25">
      <c r="A48" s="25">
        <f t="shared" si="1"/>
        <v>38</v>
      </c>
      <c r="B48" s="27"/>
      <c r="C48" s="27"/>
      <c r="D48" s="28">
        <f t="shared" si="2"/>
        <v>1976</v>
      </c>
      <c r="E48" s="26" t="s">
        <v>1214</v>
      </c>
      <c r="F48" s="29">
        <v>0.2</v>
      </c>
      <c r="G48" s="26" t="s">
        <v>700</v>
      </c>
      <c r="H48" s="26" t="s">
        <v>1238</v>
      </c>
      <c r="I48" s="26" t="s">
        <v>657</v>
      </c>
      <c r="J48" s="28">
        <v>1</v>
      </c>
      <c r="K48" s="26" t="s">
        <v>53</v>
      </c>
      <c r="L48" s="30">
        <v>0.2</v>
      </c>
      <c r="M48" s="31" t="s">
        <v>63</v>
      </c>
      <c r="N48" s="26" t="s">
        <v>701</v>
      </c>
      <c r="O48" s="30">
        <v>1.4</v>
      </c>
      <c r="P48" s="30">
        <v>1.25</v>
      </c>
    </row>
    <row r="49" spans="1:16" x14ac:dyDescent="0.25">
      <c r="A49" s="25">
        <f t="shared" si="1"/>
        <v>39</v>
      </c>
      <c r="B49" s="27"/>
      <c r="C49" s="27"/>
      <c r="D49" s="28">
        <f t="shared" si="2"/>
        <v>1977</v>
      </c>
      <c r="E49" s="26" t="s">
        <v>1214</v>
      </c>
      <c r="F49" s="29">
        <v>0.2</v>
      </c>
      <c r="G49" s="26" t="s">
        <v>707</v>
      </c>
      <c r="H49" s="26" t="s">
        <v>1238</v>
      </c>
      <c r="I49" s="26" t="s">
        <v>657</v>
      </c>
      <c r="J49" s="28">
        <v>1</v>
      </c>
      <c r="K49" s="26" t="s">
        <v>53</v>
      </c>
      <c r="L49" s="30">
        <v>0.2</v>
      </c>
      <c r="M49" s="31" t="s">
        <v>63</v>
      </c>
      <c r="N49" s="26" t="s">
        <v>708</v>
      </c>
      <c r="O49" s="30">
        <v>1.4</v>
      </c>
      <c r="P49" s="30">
        <v>1.25</v>
      </c>
    </row>
    <row r="50" spans="1:16" x14ac:dyDescent="0.25">
      <c r="A50" s="25">
        <f t="shared" si="1"/>
        <v>40</v>
      </c>
      <c r="B50" s="27"/>
      <c r="C50" s="27"/>
      <c r="D50" s="28">
        <f t="shared" si="2"/>
        <v>1978</v>
      </c>
      <c r="E50" s="26" t="s">
        <v>1214</v>
      </c>
      <c r="F50" s="29">
        <v>0.2</v>
      </c>
      <c r="G50" s="26" t="s">
        <v>738</v>
      </c>
      <c r="H50" s="26" t="s">
        <v>1238</v>
      </c>
      <c r="I50" s="26" t="s">
        <v>657</v>
      </c>
      <c r="J50" s="28">
        <v>1</v>
      </c>
      <c r="K50" s="26" t="s">
        <v>53</v>
      </c>
      <c r="L50" s="30">
        <v>0.2</v>
      </c>
      <c r="M50" s="31" t="s">
        <v>63</v>
      </c>
      <c r="N50" s="26" t="s">
        <v>739</v>
      </c>
      <c r="O50" s="30">
        <v>1.4</v>
      </c>
      <c r="P50" s="30">
        <v>1.25</v>
      </c>
    </row>
    <row r="51" spans="1:16" x14ac:dyDescent="0.25">
      <c r="A51" s="25">
        <f t="shared" si="1"/>
        <v>41</v>
      </c>
      <c r="B51" s="27"/>
      <c r="C51" s="27"/>
      <c r="D51" s="28">
        <f t="shared" si="2"/>
        <v>1979</v>
      </c>
      <c r="E51" s="26" t="s">
        <v>1214</v>
      </c>
      <c r="F51" s="29">
        <v>0.2</v>
      </c>
      <c r="G51" s="26" t="s">
        <v>1243</v>
      </c>
      <c r="H51" s="26" t="s">
        <v>1238</v>
      </c>
      <c r="I51" s="26" t="s">
        <v>657</v>
      </c>
      <c r="J51" s="28">
        <v>1</v>
      </c>
      <c r="K51" s="26" t="s">
        <v>53</v>
      </c>
      <c r="L51" s="30">
        <v>0.2</v>
      </c>
      <c r="M51" s="31" t="s">
        <v>63</v>
      </c>
      <c r="N51" s="26" t="s">
        <v>732</v>
      </c>
      <c r="O51" s="30">
        <v>1.4</v>
      </c>
      <c r="P51" s="30">
        <v>1.25</v>
      </c>
    </row>
    <row r="52" spans="1:16" x14ac:dyDescent="0.25">
      <c r="A52" s="25">
        <f t="shared" si="1"/>
        <v>42</v>
      </c>
      <c r="B52" s="27"/>
      <c r="C52" s="27"/>
      <c r="D52" s="28">
        <f t="shared" si="2"/>
        <v>1980</v>
      </c>
      <c r="E52" s="26" t="s">
        <v>1214</v>
      </c>
      <c r="F52" s="29">
        <v>0.2</v>
      </c>
      <c r="G52" s="26" t="s">
        <v>730</v>
      </c>
      <c r="H52" s="26" t="s">
        <v>1238</v>
      </c>
      <c r="I52" s="26" t="s">
        <v>657</v>
      </c>
      <c r="J52" s="28">
        <v>1</v>
      </c>
      <c r="K52" s="26" t="s">
        <v>53</v>
      </c>
      <c r="L52" s="30">
        <v>0.2</v>
      </c>
      <c r="M52" s="31" t="s">
        <v>63</v>
      </c>
      <c r="N52" s="26" t="s">
        <v>395</v>
      </c>
      <c r="O52" s="30">
        <v>1.4</v>
      </c>
      <c r="P52" s="30">
        <v>1.25</v>
      </c>
    </row>
    <row r="53" spans="1:16" x14ac:dyDescent="0.25">
      <c r="A53" s="25">
        <f t="shared" si="1"/>
        <v>43</v>
      </c>
      <c r="B53" s="27"/>
      <c r="C53" s="27"/>
      <c r="D53" s="28">
        <f t="shared" si="2"/>
        <v>1981</v>
      </c>
      <c r="E53" s="26" t="s">
        <v>1214</v>
      </c>
      <c r="F53" s="29">
        <v>0.2</v>
      </c>
      <c r="G53" s="26" t="s">
        <v>681</v>
      </c>
      <c r="H53" s="26" t="s">
        <v>1238</v>
      </c>
      <c r="I53" s="26" t="s">
        <v>657</v>
      </c>
      <c r="J53" s="28">
        <v>1</v>
      </c>
      <c r="K53" s="26" t="s">
        <v>53</v>
      </c>
      <c r="L53" s="30">
        <v>0.2</v>
      </c>
      <c r="M53" s="31" t="s">
        <v>63</v>
      </c>
      <c r="N53" s="26" t="s">
        <v>682</v>
      </c>
      <c r="O53" s="30">
        <v>1.4</v>
      </c>
      <c r="P53" s="30">
        <v>1.25</v>
      </c>
    </row>
    <row r="54" spans="1:16" x14ac:dyDescent="0.25">
      <c r="A54" s="25">
        <f t="shared" si="1"/>
        <v>44</v>
      </c>
      <c r="B54" s="27"/>
      <c r="C54" s="27"/>
      <c r="D54" s="28">
        <f t="shared" si="2"/>
        <v>1982</v>
      </c>
      <c r="E54" s="26" t="s">
        <v>1214</v>
      </c>
      <c r="F54" s="29">
        <v>0.2</v>
      </c>
      <c r="G54" s="26" t="s">
        <v>670</v>
      </c>
      <c r="H54" s="26" t="s">
        <v>1238</v>
      </c>
      <c r="I54" s="26" t="s">
        <v>657</v>
      </c>
      <c r="J54" s="28">
        <v>1</v>
      </c>
      <c r="K54" s="26" t="s">
        <v>53</v>
      </c>
      <c r="L54" s="30">
        <v>0.2</v>
      </c>
      <c r="M54" s="31" t="s">
        <v>63</v>
      </c>
      <c r="N54" s="26" t="s">
        <v>671</v>
      </c>
      <c r="O54" s="30">
        <v>1.4</v>
      </c>
      <c r="P54" s="30">
        <v>1.25</v>
      </c>
    </row>
    <row r="55" spans="1:16" x14ac:dyDescent="0.25">
      <c r="A55" s="25">
        <f t="shared" si="1"/>
        <v>45</v>
      </c>
      <c r="B55" s="27"/>
      <c r="C55" s="27"/>
      <c r="D55" s="28">
        <f t="shared" si="2"/>
        <v>1983</v>
      </c>
      <c r="E55" s="26" t="s">
        <v>1214</v>
      </c>
      <c r="F55" s="29">
        <v>0.2</v>
      </c>
      <c r="G55" s="26" t="s">
        <v>749</v>
      </c>
      <c r="H55" s="26" t="s">
        <v>1238</v>
      </c>
      <c r="I55" s="26" t="s">
        <v>657</v>
      </c>
      <c r="J55" s="28">
        <v>1</v>
      </c>
      <c r="K55" s="26" t="s">
        <v>53</v>
      </c>
      <c r="L55" s="30">
        <v>0.2</v>
      </c>
      <c r="M55" s="31" t="s">
        <v>63</v>
      </c>
      <c r="N55" s="26" t="s">
        <v>206</v>
      </c>
      <c r="O55" s="30">
        <v>1.4</v>
      </c>
      <c r="P55" s="30">
        <v>1.25</v>
      </c>
    </row>
    <row r="56" spans="1:16" x14ac:dyDescent="0.25">
      <c r="A56" s="25">
        <f t="shared" si="1"/>
        <v>46</v>
      </c>
      <c r="B56" s="27"/>
      <c r="C56" s="27"/>
      <c r="D56" s="28">
        <f t="shared" si="2"/>
        <v>1984</v>
      </c>
      <c r="E56" s="26" t="s">
        <v>1214</v>
      </c>
      <c r="F56" s="29">
        <v>0.2</v>
      </c>
      <c r="G56" s="26" t="s">
        <v>684</v>
      </c>
      <c r="H56" s="26" t="s">
        <v>1238</v>
      </c>
      <c r="I56" s="26" t="s">
        <v>657</v>
      </c>
      <c r="J56" s="28">
        <v>1</v>
      </c>
      <c r="K56" s="26" t="s">
        <v>53</v>
      </c>
      <c r="L56" s="30">
        <v>0.2</v>
      </c>
      <c r="M56" s="31" t="s">
        <v>63</v>
      </c>
      <c r="N56" s="26" t="s">
        <v>685</v>
      </c>
      <c r="O56" s="30">
        <v>1.4</v>
      </c>
      <c r="P56" s="30">
        <v>1.25</v>
      </c>
    </row>
    <row r="57" spans="1:16" x14ac:dyDescent="0.25">
      <c r="A57" s="25">
        <f t="shared" si="1"/>
        <v>47</v>
      </c>
      <c r="B57" s="27"/>
      <c r="C57" s="27"/>
      <c r="D57" s="28">
        <f t="shared" si="2"/>
        <v>1985</v>
      </c>
      <c r="E57" s="26" t="s">
        <v>1214</v>
      </c>
      <c r="F57" s="29">
        <v>0.2</v>
      </c>
      <c r="G57" s="26" t="s">
        <v>686</v>
      </c>
      <c r="H57" s="26" t="s">
        <v>1238</v>
      </c>
      <c r="I57" s="26" t="s">
        <v>657</v>
      </c>
      <c r="J57" s="28">
        <v>1</v>
      </c>
      <c r="K57" s="26" t="s">
        <v>53</v>
      </c>
      <c r="L57" s="30">
        <v>0.2</v>
      </c>
      <c r="M57" s="31" t="s">
        <v>63</v>
      </c>
      <c r="N57" s="26" t="s">
        <v>687</v>
      </c>
      <c r="O57" s="30">
        <v>1.4</v>
      </c>
      <c r="P57" s="30">
        <v>1.25</v>
      </c>
    </row>
    <row r="58" spans="1:16" x14ac:dyDescent="0.25">
      <c r="A58" s="25">
        <f t="shared" si="1"/>
        <v>48</v>
      </c>
      <c r="B58" s="27"/>
      <c r="C58" s="27"/>
      <c r="D58" s="28">
        <f t="shared" si="2"/>
        <v>1986</v>
      </c>
      <c r="E58" s="26" t="s">
        <v>1214</v>
      </c>
      <c r="F58" s="29">
        <v>0.2</v>
      </c>
      <c r="G58" s="26" t="s">
        <v>734</v>
      </c>
      <c r="H58" s="26" t="s">
        <v>1238</v>
      </c>
      <c r="I58" s="26" t="s">
        <v>657</v>
      </c>
      <c r="J58" s="28">
        <v>1</v>
      </c>
      <c r="K58" s="26" t="s">
        <v>53</v>
      </c>
      <c r="L58" s="30">
        <v>0.2</v>
      </c>
      <c r="M58" s="31" t="s">
        <v>63</v>
      </c>
      <c r="N58" s="26" t="s">
        <v>735</v>
      </c>
      <c r="O58" s="30">
        <v>1.4</v>
      </c>
      <c r="P58" s="30">
        <v>1.25</v>
      </c>
    </row>
    <row r="59" spans="1:16" x14ac:dyDescent="0.25">
      <c r="A59" s="25">
        <f t="shared" si="1"/>
        <v>49</v>
      </c>
      <c r="B59" s="27"/>
      <c r="C59" s="27"/>
      <c r="D59" s="28">
        <f t="shared" si="2"/>
        <v>1987</v>
      </c>
      <c r="E59" s="26" t="s">
        <v>1214</v>
      </c>
      <c r="F59" s="29">
        <v>0.2</v>
      </c>
      <c r="G59" s="26" t="s">
        <v>694</v>
      </c>
      <c r="H59" s="26" t="s">
        <v>1238</v>
      </c>
      <c r="I59" s="26" t="s">
        <v>657</v>
      </c>
      <c r="J59" s="28">
        <v>1</v>
      </c>
      <c r="K59" s="26" t="s">
        <v>53</v>
      </c>
      <c r="L59" s="30">
        <v>0.2</v>
      </c>
      <c r="M59" s="31" t="s">
        <v>63</v>
      </c>
      <c r="N59" s="26" t="s">
        <v>695</v>
      </c>
      <c r="O59" s="30">
        <v>1.4</v>
      </c>
      <c r="P59" s="30">
        <v>1.25</v>
      </c>
    </row>
    <row r="60" spans="1:16" x14ac:dyDescent="0.25">
      <c r="A60" s="25">
        <f t="shared" si="1"/>
        <v>50</v>
      </c>
      <c r="B60" s="26" t="s">
        <v>39</v>
      </c>
      <c r="C60" s="27"/>
      <c r="D60" s="28">
        <f t="shared" si="2"/>
        <v>1988</v>
      </c>
      <c r="E60" s="26" t="s">
        <v>1214</v>
      </c>
      <c r="F60" s="29">
        <v>0.2</v>
      </c>
      <c r="G60" s="26" t="s">
        <v>747</v>
      </c>
      <c r="H60" s="26" t="s">
        <v>1238</v>
      </c>
      <c r="I60" s="26" t="s">
        <v>657</v>
      </c>
      <c r="J60" s="28">
        <v>1</v>
      </c>
      <c r="K60" s="26" t="s">
        <v>53</v>
      </c>
      <c r="L60" s="30">
        <v>0.2</v>
      </c>
      <c r="M60" s="31" t="s">
        <v>63</v>
      </c>
      <c r="N60" s="26" t="s">
        <v>748</v>
      </c>
      <c r="O60" s="30">
        <v>1.4</v>
      </c>
      <c r="P60" s="30">
        <v>1.25</v>
      </c>
    </row>
    <row r="61" spans="1:16" x14ac:dyDescent="0.25">
      <c r="A61" s="25">
        <f t="shared" si="1"/>
        <v>51</v>
      </c>
      <c r="B61" s="27"/>
      <c r="C61" s="27"/>
      <c r="D61" s="28">
        <f t="shared" si="2"/>
        <v>1989</v>
      </c>
      <c r="E61" s="26" t="s">
        <v>1214</v>
      </c>
      <c r="F61" s="29">
        <v>0.2</v>
      </c>
      <c r="G61" s="26" t="s">
        <v>724</v>
      </c>
      <c r="H61" s="26" t="s">
        <v>1238</v>
      </c>
      <c r="I61" s="26" t="s">
        <v>657</v>
      </c>
      <c r="J61" s="28">
        <v>1</v>
      </c>
      <c r="K61" s="26" t="s">
        <v>53</v>
      </c>
      <c r="L61" s="30">
        <v>0.2</v>
      </c>
      <c r="M61" s="31" t="s">
        <v>63</v>
      </c>
      <c r="N61" s="26" t="s">
        <v>725</v>
      </c>
      <c r="O61" s="30">
        <v>1.4</v>
      </c>
      <c r="P61" s="30">
        <v>1.25</v>
      </c>
    </row>
    <row r="62" spans="1:16" x14ac:dyDescent="0.25">
      <c r="A62" s="25">
        <f t="shared" si="1"/>
        <v>52</v>
      </c>
      <c r="B62" s="27"/>
      <c r="C62" s="27"/>
      <c r="D62" s="28">
        <f t="shared" si="2"/>
        <v>1990</v>
      </c>
      <c r="E62" s="26" t="s">
        <v>1214</v>
      </c>
      <c r="F62" s="29">
        <v>0.2</v>
      </c>
      <c r="G62" s="26" t="s">
        <v>668</v>
      </c>
      <c r="H62" s="26" t="s">
        <v>1238</v>
      </c>
      <c r="I62" s="26" t="s">
        <v>657</v>
      </c>
      <c r="J62" s="28">
        <v>1</v>
      </c>
      <c r="K62" s="26" t="s">
        <v>53</v>
      </c>
      <c r="L62" s="30">
        <v>0.2</v>
      </c>
      <c r="M62" s="31" t="s">
        <v>63</v>
      </c>
      <c r="N62" s="26" t="s">
        <v>669</v>
      </c>
      <c r="O62" s="30">
        <v>1.4</v>
      </c>
      <c r="P62" s="30">
        <v>1.25</v>
      </c>
    </row>
    <row r="63" spans="1:16" x14ac:dyDescent="0.25">
      <c r="A63" s="25">
        <f t="shared" si="1"/>
        <v>53</v>
      </c>
      <c r="B63" s="27"/>
      <c r="C63" s="27"/>
      <c r="D63" s="28">
        <f t="shared" si="2"/>
        <v>1991</v>
      </c>
      <c r="E63" s="26" t="s">
        <v>1214</v>
      </c>
      <c r="F63" s="29">
        <v>0.2</v>
      </c>
      <c r="G63" s="26" t="s">
        <v>688</v>
      </c>
      <c r="H63" s="26" t="s">
        <v>1238</v>
      </c>
      <c r="I63" s="26" t="s">
        <v>657</v>
      </c>
      <c r="J63" s="28">
        <v>1</v>
      </c>
      <c r="K63" s="26" t="s">
        <v>53</v>
      </c>
      <c r="L63" s="30">
        <v>0.2</v>
      </c>
      <c r="M63" s="31" t="s">
        <v>63</v>
      </c>
      <c r="N63" s="26" t="s">
        <v>244</v>
      </c>
      <c r="O63" s="30">
        <v>1.4</v>
      </c>
      <c r="P63" s="30">
        <v>1.25</v>
      </c>
    </row>
    <row r="64" spans="1:16" x14ac:dyDescent="0.25">
      <c r="A64" s="25">
        <f t="shared" si="1"/>
        <v>54</v>
      </c>
      <c r="B64" s="27"/>
      <c r="C64" s="27"/>
      <c r="D64" s="28">
        <f t="shared" si="2"/>
        <v>1992</v>
      </c>
      <c r="E64" s="26" t="s">
        <v>1214</v>
      </c>
      <c r="F64" s="29">
        <v>0.2</v>
      </c>
      <c r="G64" s="26" t="s">
        <v>679</v>
      </c>
      <c r="H64" s="26" t="s">
        <v>1238</v>
      </c>
      <c r="I64" s="26" t="s">
        <v>657</v>
      </c>
      <c r="J64" s="28">
        <v>1</v>
      </c>
      <c r="K64" s="26" t="s">
        <v>53</v>
      </c>
      <c r="L64" s="30">
        <v>0.2</v>
      </c>
      <c r="M64" s="31" t="s">
        <v>63</v>
      </c>
      <c r="N64" s="26" t="s">
        <v>680</v>
      </c>
      <c r="O64" s="30">
        <v>1.4</v>
      </c>
      <c r="P64" s="30">
        <v>1.25</v>
      </c>
    </row>
    <row r="65" spans="1:16" x14ac:dyDescent="0.25">
      <c r="A65" s="25">
        <f t="shared" si="1"/>
        <v>55</v>
      </c>
      <c r="B65" s="27"/>
      <c r="C65" s="27"/>
      <c r="D65" s="28">
        <f t="shared" si="2"/>
        <v>1993</v>
      </c>
      <c r="E65" s="26" t="s">
        <v>1214</v>
      </c>
      <c r="F65" s="29">
        <v>0.2</v>
      </c>
      <c r="G65" s="26" t="s">
        <v>736</v>
      </c>
      <c r="H65" s="26" t="s">
        <v>1238</v>
      </c>
      <c r="I65" s="26" t="s">
        <v>657</v>
      </c>
      <c r="J65" s="28">
        <v>1</v>
      </c>
      <c r="K65" s="26" t="s">
        <v>53</v>
      </c>
      <c r="L65" s="30">
        <v>0.2</v>
      </c>
      <c r="M65" s="31" t="s">
        <v>63</v>
      </c>
      <c r="N65" s="26" t="s">
        <v>737</v>
      </c>
      <c r="O65" s="30">
        <v>1.4</v>
      </c>
      <c r="P65" s="30">
        <v>1.25</v>
      </c>
    </row>
    <row r="66" spans="1:16" x14ac:dyDescent="0.25">
      <c r="A66" s="25">
        <f t="shared" si="1"/>
        <v>56</v>
      </c>
      <c r="B66" s="27"/>
      <c r="C66" s="27"/>
      <c r="D66" s="28">
        <f t="shared" si="2"/>
        <v>1994</v>
      </c>
      <c r="E66" s="26" t="s">
        <v>1214</v>
      </c>
      <c r="F66" s="29">
        <v>0.2</v>
      </c>
      <c r="G66" s="26" t="s">
        <v>692</v>
      </c>
      <c r="H66" s="26" t="s">
        <v>1238</v>
      </c>
      <c r="I66" s="26" t="s">
        <v>657</v>
      </c>
      <c r="J66" s="28">
        <v>1</v>
      </c>
      <c r="K66" s="26" t="s">
        <v>53</v>
      </c>
      <c r="L66" s="30">
        <v>0.2</v>
      </c>
      <c r="M66" s="31" t="s">
        <v>63</v>
      </c>
      <c r="N66" s="26" t="s">
        <v>693</v>
      </c>
      <c r="O66" s="30">
        <v>1.4</v>
      </c>
      <c r="P66" s="30">
        <v>1.25</v>
      </c>
    </row>
    <row r="67" spans="1:16" x14ac:dyDescent="0.25">
      <c r="A67" s="25">
        <f t="shared" si="1"/>
        <v>57</v>
      </c>
      <c r="B67" s="27"/>
      <c r="C67" s="27"/>
      <c r="D67" s="28">
        <f t="shared" si="2"/>
        <v>1995</v>
      </c>
      <c r="E67" s="26" t="s">
        <v>1214</v>
      </c>
      <c r="F67" s="29">
        <v>0.2</v>
      </c>
      <c r="G67" s="26" t="s">
        <v>1244</v>
      </c>
      <c r="H67" s="26" t="s">
        <v>1238</v>
      </c>
      <c r="I67" s="26" t="s">
        <v>657</v>
      </c>
      <c r="J67" s="28">
        <v>1</v>
      </c>
      <c r="K67" s="26" t="s">
        <v>53</v>
      </c>
      <c r="L67" s="30">
        <v>0.2</v>
      </c>
      <c r="M67" s="31" t="s">
        <v>63</v>
      </c>
      <c r="N67" s="26" t="s">
        <v>715</v>
      </c>
      <c r="O67" s="30">
        <v>1.4</v>
      </c>
      <c r="P67" s="30">
        <v>1.25</v>
      </c>
    </row>
    <row r="68" spans="1:16" x14ac:dyDescent="0.25">
      <c r="A68" s="25">
        <f t="shared" si="1"/>
        <v>58</v>
      </c>
      <c r="B68" s="27"/>
      <c r="C68" s="27"/>
      <c r="D68" s="28">
        <f t="shared" si="2"/>
        <v>1996</v>
      </c>
      <c r="E68" s="26" t="s">
        <v>1214</v>
      </c>
      <c r="F68" s="29">
        <v>0.2</v>
      </c>
      <c r="G68" s="26" t="s">
        <v>746</v>
      </c>
      <c r="H68" s="26" t="s">
        <v>1238</v>
      </c>
      <c r="I68" s="26" t="s">
        <v>657</v>
      </c>
      <c r="J68" s="28">
        <v>1</v>
      </c>
      <c r="K68" s="26" t="s">
        <v>53</v>
      </c>
      <c r="L68" s="30">
        <v>0.2</v>
      </c>
      <c r="M68" s="31" t="s">
        <v>63</v>
      </c>
      <c r="N68" s="26" t="s">
        <v>275</v>
      </c>
      <c r="O68" s="30">
        <v>1.4</v>
      </c>
      <c r="P68" s="30">
        <v>1.25</v>
      </c>
    </row>
    <row r="69" spans="1:16" x14ac:dyDescent="0.25">
      <c r="A69" s="25">
        <f t="shared" si="1"/>
        <v>59</v>
      </c>
      <c r="B69" s="27"/>
      <c r="C69" s="27"/>
      <c r="D69" s="28">
        <f t="shared" si="2"/>
        <v>1997</v>
      </c>
      <c r="E69" s="26" t="s">
        <v>1214</v>
      </c>
      <c r="F69" s="29">
        <v>0.2</v>
      </c>
      <c r="G69" s="26" t="s">
        <v>689</v>
      </c>
      <c r="H69" s="26" t="s">
        <v>1238</v>
      </c>
      <c r="I69" s="26" t="s">
        <v>657</v>
      </c>
      <c r="J69" s="28">
        <v>1</v>
      </c>
      <c r="K69" s="26" t="s">
        <v>53</v>
      </c>
      <c r="L69" s="30">
        <v>0.2</v>
      </c>
      <c r="M69" s="31" t="s">
        <v>63</v>
      </c>
      <c r="N69" s="26" t="s">
        <v>690</v>
      </c>
      <c r="O69" s="30">
        <v>1.4</v>
      </c>
      <c r="P69" s="30">
        <v>1.25</v>
      </c>
    </row>
    <row r="70" spans="1:16" x14ac:dyDescent="0.25">
      <c r="A70" s="25">
        <f t="shared" si="1"/>
        <v>60</v>
      </c>
      <c r="B70" s="27"/>
      <c r="C70" s="27"/>
      <c r="D70" s="28">
        <f t="shared" si="2"/>
        <v>1998</v>
      </c>
      <c r="E70" s="26" t="s">
        <v>1214</v>
      </c>
      <c r="F70" s="29">
        <v>0.2</v>
      </c>
      <c r="G70" s="26" t="s">
        <v>683</v>
      </c>
      <c r="H70" s="26" t="s">
        <v>1238</v>
      </c>
      <c r="I70" s="26" t="s">
        <v>657</v>
      </c>
      <c r="J70" s="28">
        <v>1</v>
      </c>
      <c r="K70" s="26" t="s">
        <v>53</v>
      </c>
      <c r="L70" s="30">
        <v>0.2</v>
      </c>
      <c r="M70" s="31" t="s">
        <v>63</v>
      </c>
      <c r="N70" s="26" t="s">
        <v>267</v>
      </c>
      <c r="O70" s="30">
        <v>1.4</v>
      </c>
      <c r="P70" s="30">
        <v>1.25</v>
      </c>
    </row>
    <row r="71" spans="1:16" x14ac:dyDescent="0.25">
      <c r="A71" s="25">
        <f t="shared" si="1"/>
        <v>61</v>
      </c>
      <c r="B71" s="27"/>
      <c r="C71" s="27"/>
      <c r="D71" s="28">
        <f t="shared" si="2"/>
        <v>1999</v>
      </c>
      <c r="E71" s="26" t="s">
        <v>1214</v>
      </c>
      <c r="F71" s="29">
        <v>0.2</v>
      </c>
      <c r="G71" s="26" t="s">
        <v>740</v>
      </c>
      <c r="H71" s="26" t="s">
        <v>1238</v>
      </c>
      <c r="I71" s="26" t="s">
        <v>657</v>
      </c>
      <c r="J71" s="28">
        <v>1</v>
      </c>
      <c r="K71" s="26" t="s">
        <v>53</v>
      </c>
      <c r="L71" s="30">
        <v>0.2</v>
      </c>
      <c r="M71" s="31" t="s">
        <v>63</v>
      </c>
      <c r="N71" s="26" t="s">
        <v>741</v>
      </c>
      <c r="O71" s="30">
        <v>1.4</v>
      </c>
      <c r="P71" s="30">
        <v>1.25</v>
      </c>
    </row>
    <row r="72" spans="1:16" x14ac:dyDescent="0.25">
      <c r="A72" s="25">
        <f t="shared" si="1"/>
        <v>62</v>
      </c>
      <c r="B72" s="27"/>
      <c r="C72" s="27"/>
      <c r="D72" s="28">
        <f t="shared" si="2"/>
        <v>2000</v>
      </c>
      <c r="E72" s="26" t="s">
        <v>1214</v>
      </c>
      <c r="F72" s="29">
        <v>0.2</v>
      </c>
      <c r="G72" s="26" t="s">
        <v>728</v>
      </c>
      <c r="H72" s="26" t="s">
        <v>1238</v>
      </c>
      <c r="I72" s="26" t="s">
        <v>657</v>
      </c>
      <c r="J72" s="28">
        <v>1</v>
      </c>
      <c r="K72" s="26" t="s">
        <v>53</v>
      </c>
      <c r="L72" s="30">
        <v>0.2</v>
      </c>
      <c r="M72" s="31" t="s">
        <v>63</v>
      </c>
      <c r="N72" s="26" t="s">
        <v>729</v>
      </c>
      <c r="O72" s="30">
        <v>1.4</v>
      </c>
      <c r="P72" s="30">
        <v>1.25</v>
      </c>
    </row>
    <row r="73" spans="1:16" x14ac:dyDescent="0.25">
      <c r="A73" s="25">
        <f t="shared" si="1"/>
        <v>63</v>
      </c>
      <c r="B73" s="27"/>
      <c r="C73" s="27"/>
      <c r="D73" s="28">
        <f t="shared" si="2"/>
        <v>2001</v>
      </c>
      <c r="E73" s="26" t="s">
        <v>1214</v>
      </c>
      <c r="F73" s="29">
        <v>0.2</v>
      </c>
      <c r="G73" s="26" t="s">
        <v>718</v>
      </c>
      <c r="H73" s="26" t="s">
        <v>1238</v>
      </c>
      <c r="I73" s="26" t="s">
        <v>657</v>
      </c>
      <c r="J73" s="28">
        <v>1</v>
      </c>
      <c r="K73" s="26" t="s">
        <v>53</v>
      </c>
      <c r="L73" s="30">
        <v>0.2</v>
      </c>
      <c r="M73" s="31" t="s">
        <v>63</v>
      </c>
      <c r="N73" s="26" t="s">
        <v>719</v>
      </c>
      <c r="O73" s="30">
        <v>1.4</v>
      </c>
      <c r="P73" s="30">
        <v>1.25</v>
      </c>
    </row>
    <row r="74" spans="1:16" x14ac:dyDescent="0.25">
      <c r="A74" s="25">
        <f t="shared" si="1"/>
        <v>64</v>
      </c>
      <c r="B74" s="27"/>
      <c r="C74" s="27"/>
      <c r="D74" s="28">
        <f t="shared" si="2"/>
        <v>2002</v>
      </c>
      <c r="E74" s="26" t="s">
        <v>1214</v>
      </c>
      <c r="F74" s="29">
        <v>0.2</v>
      </c>
      <c r="G74" s="26" t="s">
        <v>744</v>
      </c>
      <c r="H74" s="26" t="s">
        <v>1238</v>
      </c>
      <c r="I74" s="26" t="s">
        <v>657</v>
      </c>
      <c r="J74" s="28">
        <v>1</v>
      </c>
      <c r="K74" s="26" t="s">
        <v>53</v>
      </c>
      <c r="L74" s="30">
        <v>0.2</v>
      </c>
      <c r="M74" s="31" t="s">
        <v>63</v>
      </c>
      <c r="N74" s="26" t="s">
        <v>745</v>
      </c>
      <c r="O74" s="30">
        <v>1.4</v>
      </c>
      <c r="P74" s="30">
        <v>1.25</v>
      </c>
    </row>
    <row r="75" spans="1:16" x14ac:dyDescent="0.25">
      <c r="A75" s="25">
        <f t="shared" si="1"/>
        <v>65</v>
      </c>
      <c r="B75" s="27"/>
      <c r="C75" s="27"/>
      <c r="D75" s="28">
        <v>2003</v>
      </c>
      <c r="E75" s="27"/>
      <c r="F75" s="29">
        <v>0.2</v>
      </c>
      <c r="G75" s="26" t="s">
        <v>1245</v>
      </c>
      <c r="H75" s="26" t="s">
        <v>1246</v>
      </c>
      <c r="I75" s="26" t="s">
        <v>657</v>
      </c>
      <c r="J75" s="28">
        <v>1</v>
      </c>
      <c r="K75" s="26" t="s">
        <v>53</v>
      </c>
      <c r="L75" s="30">
        <v>0.2</v>
      </c>
      <c r="M75" s="31" t="s">
        <v>63</v>
      </c>
      <c r="N75" s="26" t="s">
        <v>564</v>
      </c>
      <c r="O75" s="30">
        <v>1.1000000000000001</v>
      </c>
      <c r="P75" s="30">
        <v>1</v>
      </c>
    </row>
    <row r="76" spans="1:16" x14ac:dyDescent="0.25">
      <c r="A76" s="25">
        <f t="shared" si="1"/>
        <v>66</v>
      </c>
      <c r="B76" s="27"/>
      <c r="C76" s="27"/>
      <c r="D76" s="28">
        <v>2004</v>
      </c>
      <c r="E76" s="27"/>
      <c r="F76" s="29">
        <v>0.2</v>
      </c>
      <c r="G76" s="26" t="s">
        <v>1247</v>
      </c>
      <c r="H76" s="26" t="s">
        <v>1248</v>
      </c>
      <c r="I76" s="26" t="s">
        <v>657</v>
      </c>
      <c r="J76" s="28">
        <v>1</v>
      </c>
      <c r="K76" s="26" t="s">
        <v>53</v>
      </c>
      <c r="L76" s="30">
        <v>0.2</v>
      </c>
      <c r="M76" s="31" t="s">
        <v>63</v>
      </c>
      <c r="N76" s="26" t="s">
        <v>564</v>
      </c>
      <c r="O76" s="30">
        <v>1.1000000000000001</v>
      </c>
      <c r="P76" s="30">
        <v>1</v>
      </c>
    </row>
    <row r="77" spans="1:16" x14ac:dyDescent="0.25">
      <c r="A77" s="25">
        <f t="shared" si="1"/>
        <v>67</v>
      </c>
      <c r="B77" s="27"/>
      <c r="C77" s="27"/>
      <c r="D77" s="28">
        <v>2005</v>
      </c>
      <c r="E77" s="27"/>
      <c r="F77" s="29">
        <v>0.2</v>
      </c>
      <c r="G77" s="26" t="s">
        <v>1249</v>
      </c>
      <c r="H77" s="26" t="s">
        <v>1250</v>
      </c>
      <c r="I77" s="26" t="s">
        <v>657</v>
      </c>
      <c r="J77" s="28">
        <v>2</v>
      </c>
      <c r="K77" s="26" t="s">
        <v>115</v>
      </c>
      <c r="L77" s="30">
        <v>0.4</v>
      </c>
      <c r="M77" s="31" t="s">
        <v>63</v>
      </c>
      <c r="N77" s="26" t="s">
        <v>564</v>
      </c>
      <c r="O77" s="30">
        <v>1.3</v>
      </c>
      <c r="P77" s="30">
        <v>1</v>
      </c>
    </row>
    <row r="78" spans="1:16" x14ac:dyDescent="0.25">
      <c r="A78" s="25">
        <f t="shared" si="1"/>
        <v>68</v>
      </c>
      <c r="B78" s="27"/>
      <c r="C78" s="27"/>
      <c r="D78" s="109" t="s">
        <v>1251</v>
      </c>
      <c r="E78" s="27"/>
      <c r="F78" s="29">
        <v>0.2</v>
      </c>
      <c r="G78" s="26" t="s">
        <v>1252</v>
      </c>
      <c r="H78" s="26" t="s">
        <v>1253</v>
      </c>
      <c r="I78" s="26" t="s">
        <v>657</v>
      </c>
      <c r="J78" s="28">
        <v>4</v>
      </c>
      <c r="K78" s="26" t="s">
        <v>631</v>
      </c>
      <c r="L78" s="30">
        <v>0.8</v>
      </c>
      <c r="M78" s="31" t="s">
        <v>63</v>
      </c>
      <c r="N78" s="26" t="s">
        <v>1254</v>
      </c>
      <c r="O78" s="30">
        <v>1.75</v>
      </c>
      <c r="P78" s="30">
        <v>2.5</v>
      </c>
    </row>
    <row r="79" spans="1:16" x14ac:dyDescent="0.25">
      <c r="A79" s="25">
        <f t="shared" si="1"/>
        <v>69</v>
      </c>
      <c r="B79" s="27"/>
      <c r="C79" s="27"/>
      <c r="D79" s="28">
        <v>2010</v>
      </c>
      <c r="E79" s="27"/>
      <c r="F79" s="29">
        <v>0.2</v>
      </c>
      <c r="G79" s="26" t="s">
        <v>1255</v>
      </c>
      <c r="H79" s="26" t="s">
        <v>1256</v>
      </c>
      <c r="I79" s="26" t="s">
        <v>657</v>
      </c>
      <c r="J79" s="28">
        <v>1</v>
      </c>
      <c r="K79" s="26" t="s">
        <v>53</v>
      </c>
      <c r="L79" s="30">
        <v>0.2</v>
      </c>
      <c r="M79" s="31" t="s">
        <v>63</v>
      </c>
      <c r="N79" s="26" t="s">
        <v>1257</v>
      </c>
      <c r="O79" s="30">
        <v>1.1000000000000001</v>
      </c>
      <c r="P79" s="30">
        <v>1</v>
      </c>
    </row>
    <row r="80" spans="1:16" x14ac:dyDescent="0.25">
      <c r="A80" s="25">
        <f t="shared" si="1"/>
        <v>70</v>
      </c>
      <c r="B80" s="26" t="s">
        <v>86</v>
      </c>
      <c r="C80" s="27"/>
      <c r="D80" s="28">
        <v>1897</v>
      </c>
      <c r="E80" s="26" t="s">
        <v>44</v>
      </c>
      <c r="F80" s="29">
        <v>0.02</v>
      </c>
      <c r="G80" s="26" t="s">
        <v>1258</v>
      </c>
      <c r="H80" s="26" t="s">
        <v>1259</v>
      </c>
      <c r="I80" s="26" t="s">
        <v>657</v>
      </c>
      <c r="J80" s="28">
        <v>2</v>
      </c>
      <c r="K80" s="26" t="s">
        <v>115</v>
      </c>
      <c r="L80" s="30">
        <v>0.21</v>
      </c>
      <c r="M80" s="31" t="s">
        <v>63</v>
      </c>
      <c r="N80" s="26" t="s">
        <v>85</v>
      </c>
      <c r="O80" s="30">
        <v>1.1000000000000001</v>
      </c>
      <c r="P80" s="30">
        <v>2.5</v>
      </c>
    </row>
    <row r="81" spans="1:16" x14ac:dyDescent="0.25">
      <c r="A81" s="79" t="s">
        <v>39</v>
      </c>
      <c r="B81" s="26" t="s">
        <v>200</v>
      </c>
      <c r="C81" s="27"/>
      <c r="D81" s="28">
        <v>1906</v>
      </c>
      <c r="E81" s="27"/>
      <c r="F81" s="29">
        <v>0.17</v>
      </c>
      <c r="G81" s="26" t="s">
        <v>1260</v>
      </c>
      <c r="H81" s="27"/>
      <c r="I81" s="26" t="s">
        <v>39</v>
      </c>
      <c r="J81" s="28">
        <v>1</v>
      </c>
      <c r="K81" s="26" t="s">
        <v>148</v>
      </c>
      <c r="L81" s="30"/>
      <c r="M81" s="26" t="s">
        <v>39</v>
      </c>
      <c r="N81" s="27"/>
      <c r="O81" s="30"/>
      <c r="P81" s="30"/>
    </row>
    <row r="82" spans="1:16" x14ac:dyDescent="0.25">
      <c r="A82" s="25">
        <v>74</v>
      </c>
      <c r="B82" s="27"/>
      <c r="C82" s="27"/>
      <c r="D82" s="28">
        <v>2011</v>
      </c>
      <c r="E82" s="27"/>
      <c r="F82" s="29">
        <v>0.2</v>
      </c>
      <c r="G82" s="26" t="s">
        <v>1261</v>
      </c>
      <c r="H82" s="26" t="s">
        <v>1262</v>
      </c>
      <c r="I82" s="26" t="s">
        <v>657</v>
      </c>
      <c r="J82" s="28">
        <v>1</v>
      </c>
      <c r="K82" s="26" t="s">
        <v>53</v>
      </c>
      <c r="L82" s="30">
        <v>0.2</v>
      </c>
      <c r="M82" s="31" t="s">
        <v>63</v>
      </c>
      <c r="N82" s="26" t="s">
        <v>1263</v>
      </c>
      <c r="O82" s="30">
        <v>1.1000000000000001</v>
      </c>
      <c r="P82" s="30">
        <v>1</v>
      </c>
    </row>
    <row r="83" spans="1:16" x14ac:dyDescent="0.25">
      <c r="A83" s="25">
        <f t="shared" ref="A83:A84" si="3">A82+1</f>
        <v>75</v>
      </c>
      <c r="B83" s="27"/>
      <c r="C83" s="27"/>
      <c r="D83" s="28">
        <v>1896</v>
      </c>
      <c r="E83" s="26" t="s">
        <v>200</v>
      </c>
      <c r="F83" s="29">
        <v>0.2</v>
      </c>
      <c r="G83" s="26" t="s">
        <v>1196</v>
      </c>
      <c r="H83" s="26" t="s">
        <v>1264</v>
      </c>
      <c r="I83" s="26" t="s">
        <v>657</v>
      </c>
      <c r="J83" s="28">
        <v>10</v>
      </c>
      <c r="K83" s="26" t="s">
        <v>976</v>
      </c>
      <c r="L83" s="30">
        <v>2</v>
      </c>
      <c r="M83" s="31" t="s">
        <v>63</v>
      </c>
      <c r="N83" s="26" t="s">
        <v>564</v>
      </c>
      <c r="O83" s="30">
        <v>3</v>
      </c>
      <c r="P83" s="156">
        <v>10</v>
      </c>
    </row>
    <row r="84" spans="1:16" ht="16.5" thickBot="1" x14ac:dyDescent="0.3">
      <c r="A84" s="25">
        <f t="shared" si="3"/>
        <v>76</v>
      </c>
      <c r="B84" s="27"/>
      <c r="C84" s="27"/>
      <c r="D84" s="28">
        <v>2012</v>
      </c>
      <c r="E84" s="27"/>
      <c r="F84" s="29">
        <v>0.2</v>
      </c>
      <c r="G84" s="26" t="s">
        <v>1265</v>
      </c>
      <c r="H84" s="26" t="s">
        <v>1266</v>
      </c>
      <c r="I84" s="26" t="s">
        <v>657</v>
      </c>
      <c r="J84" s="28">
        <v>1</v>
      </c>
      <c r="K84" s="26" t="s">
        <v>53</v>
      </c>
      <c r="L84" s="30">
        <v>0.2</v>
      </c>
      <c r="M84" s="31" t="s">
        <v>63</v>
      </c>
      <c r="N84" s="26" t="s">
        <v>64</v>
      </c>
      <c r="O84" s="30">
        <v>1.1000000000000001</v>
      </c>
      <c r="P84" s="156">
        <v>1.25</v>
      </c>
    </row>
    <row r="85" spans="1:16" ht="16.5" thickTop="1" x14ac:dyDescent="0.25">
      <c r="A85" s="157"/>
      <c r="B85" s="138"/>
      <c r="C85" s="138"/>
      <c r="D85" s="138"/>
      <c r="E85" s="138"/>
      <c r="F85" s="139"/>
      <c r="G85" s="158"/>
      <c r="H85" s="138"/>
      <c r="I85" s="159"/>
      <c r="J85" s="138"/>
      <c r="K85" s="159"/>
      <c r="L85" s="160"/>
      <c r="M85" s="159"/>
      <c r="N85" s="159"/>
      <c r="O85" s="159"/>
      <c r="P85" s="161"/>
    </row>
    <row r="86" spans="1:16" x14ac:dyDescent="0.25">
      <c r="A86" s="162"/>
      <c r="B86" s="143"/>
      <c r="C86" s="163"/>
      <c r="D86" s="163"/>
      <c r="E86" s="143"/>
      <c r="F86" s="145"/>
      <c r="G86" s="164"/>
      <c r="H86" s="163" t="s">
        <v>1268</v>
      </c>
      <c r="I86" s="163" t="s">
        <v>1269</v>
      </c>
      <c r="J86" s="143"/>
      <c r="L86" s="165"/>
      <c r="P86" s="166"/>
    </row>
    <row r="87" spans="1:16" x14ac:dyDescent="0.25">
      <c r="A87" s="162"/>
      <c r="B87" s="143"/>
      <c r="C87" s="143"/>
      <c r="D87" s="163"/>
      <c r="E87" s="143"/>
      <c r="F87" s="145"/>
      <c r="G87" s="164"/>
      <c r="H87" s="143"/>
      <c r="I87" s="163" t="s">
        <v>1270</v>
      </c>
      <c r="J87" s="143"/>
      <c r="L87" s="165"/>
      <c r="P87" s="166"/>
    </row>
    <row r="88" spans="1:16" x14ac:dyDescent="0.25">
      <c r="A88" s="162"/>
      <c r="B88" s="143"/>
      <c r="C88" s="143"/>
      <c r="D88" s="163"/>
      <c r="E88" s="143"/>
      <c r="F88" s="145"/>
      <c r="G88" s="164"/>
      <c r="H88" s="143"/>
      <c r="J88" s="143"/>
      <c r="L88" s="165"/>
      <c r="P88" s="166"/>
    </row>
    <row r="89" spans="1:16" x14ac:dyDescent="0.25">
      <c r="A89" s="162"/>
      <c r="B89" s="143"/>
      <c r="C89" s="143"/>
      <c r="D89" s="143"/>
      <c r="E89" s="143"/>
      <c r="F89" s="145"/>
      <c r="G89" s="164"/>
      <c r="H89" s="143"/>
      <c r="J89" s="143"/>
      <c r="L89" s="165"/>
      <c r="P89" s="166"/>
    </row>
    <row r="90" spans="1:16" ht="16.5" thickBot="1" x14ac:dyDescent="0.3">
      <c r="A90" s="167"/>
      <c r="B90" s="168"/>
      <c r="C90" s="168"/>
      <c r="D90" s="168"/>
      <c r="E90" s="168"/>
      <c r="F90" s="169"/>
      <c r="G90" s="170"/>
      <c r="H90" s="168"/>
      <c r="I90" s="168"/>
      <c r="J90" s="168"/>
      <c r="K90" s="168"/>
      <c r="L90" s="171"/>
      <c r="M90" s="168"/>
      <c r="N90" s="168"/>
      <c r="O90" s="168"/>
      <c r="P90" s="172"/>
    </row>
    <row r="91" spans="1:16" ht="16.5" thickTop="1" x14ac:dyDescent="0.25"/>
    <row r="101" spans="1:16" x14ac:dyDescent="0.25">
      <c r="O101" s="12" t="s">
        <v>1271</v>
      </c>
    </row>
    <row r="103" spans="1:16" ht="30.75" x14ac:dyDescent="0.45">
      <c r="A103" s="13" t="s">
        <v>16</v>
      </c>
      <c r="B103" s="14"/>
      <c r="C103" s="14"/>
      <c r="D103" s="14"/>
      <c r="E103" s="14"/>
      <c r="F103" s="14"/>
      <c r="G103" s="13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30.75" x14ac:dyDescent="0.45">
      <c r="A104" s="13" t="s">
        <v>1</v>
      </c>
      <c r="B104" s="14"/>
      <c r="C104" s="14"/>
      <c r="D104" s="14"/>
      <c r="E104" s="14"/>
      <c r="F104" s="14"/>
      <c r="G104" s="13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30.75" x14ac:dyDescent="0.45">
      <c r="A105" s="103" t="s">
        <v>1200</v>
      </c>
      <c r="B105" s="14"/>
      <c r="C105" s="14"/>
      <c r="D105" s="14"/>
      <c r="E105" s="14"/>
      <c r="F105" s="14"/>
      <c r="G105" s="13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O106" s="12" t="s">
        <v>3</v>
      </c>
    </row>
    <row r="108" spans="1:16" x14ac:dyDescent="0.25">
      <c r="A108" s="44" t="s">
        <v>18</v>
      </c>
      <c r="B108" s="16"/>
      <c r="C108" s="17" t="s">
        <v>19</v>
      </c>
      <c r="D108" s="18"/>
      <c r="E108" s="19"/>
      <c r="F108" s="20" t="s">
        <v>20</v>
      </c>
      <c r="G108" s="20" t="s">
        <v>21</v>
      </c>
      <c r="H108" s="20" t="s">
        <v>22</v>
      </c>
      <c r="I108" s="20" t="s">
        <v>23</v>
      </c>
      <c r="J108" s="20" t="s">
        <v>24</v>
      </c>
      <c r="K108" s="20" t="s">
        <v>25</v>
      </c>
      <c r="L108" s="20" t="s">
        <v>5</v>
      </c>
      <c r="M108" s="20" t="s">
        <v>26</v>
      </c>
      <c r="N108" s="20" t="s">
        <v>27</v>
      </c>
      <c r="O108" s="20" t="s">
        <v>28</v>
      </c>
      <c r="P108" s="20" t="s">
        <v>29</v>
      </c>
    </row>
    <row r="109" spans="1:16" ht="16.5" thickBot="1" x14ac:dyDescent="0.3">
      <c r="A109" s="21"/>
      <c r="B109" s="22"/>
      <c r="C109" s="23" t="s">
        <v>30</v>
      </c>
      <c r="D109" s="23" t="s">
        <v>31</v>
      </c>
      <c r="E109" s="24" t="s">
        <v>32</v>
      </c>
      <c r="F109" s="22"/>
      <c r="G109" s="22"/>
      <c r="H109" s="24" t="s">
        <v>33</v>
      </c>
      <c r="I109" s="24" t="s">
        <v>34</v>
      </c>
      <c r="J109" s="24" t="s">
        <v>35</v>
      </c>
      <c r="K109" s="24" t="s">
        <v>36</v>
      </c>
      <c r="L109" s="24" t="s">
        <v>10</v>
      </c>
      <c r="M109" s="24" t="s">
        <v>37</v>
      </c>
      <c r="N109" s="24" t="s">
        <v>38</v>
      </c>
      <c r="O109" s="24" t="s">
        <v>11</v>
      </c>
      <c r="P109" s="24" t="s">
        <v>10</v>
      </c>
    </row>
    <row r="110" spans="1:16" ht="16.5" thickTop="1" x14ac:dyDescent="0.25">
      <c r="A110" s="25">
        <v>78</v>
      </c>
      <c r="B110" s="26" t="s">
        <v>39</v>
      </c>
      <c r="C110" s="27"/>
      <c r="D110" s="28">
        <v>2013</v>
      </c>
      <c r="E110" s="27"/>
      <c r="F110" s="29">
        <v>0.2</v>
      </c>
      <c r="G110" s="26" t="s">
        <v>1272</v>
      </c>
      <c r="H110" s="26" t="s">
        <v>1273</v>
      </c>
      <c r="I110" s="26" t="s">
        <v>657</v>
      </c>
      <c r="J110" s="28">
        <v>1</v>
      </c>
      <c r="K110" s="26" t="s">
        <v>53</v>
      </c>
      <c r="L110" s="30">
        <v>0.2</v>
      </c>
      <c r="M110" s="31" t="s">
        <v>63</v>
      </c>
      <c r="N110" s="26" t="s">
        <v>1274</v>
      </c>
      <c r="O110" s="30">
        <v>1.1000000000000001</v>
      </c>
      <c r="P110" s="30">
        <v>1</v>
      </c>
    </row>
    <row r="111" spans="1:16" x14ac:dyDescent="0.25">
      <c r="A111" s="25">
        <f>A110+1</f>
        <v>79</v>
      </c>
      <c r="B111" s="27"/>
      <c r="C111" s="26" t="s">
        <v>63</v>
      </c>
      <c r="D111" s="28">
        <v>602</v>
      </c>
      <c r="E111" s="27"/>
      <c r="F111" s="29">
        <v>0.2</v>
      </c>
      <c r="G111" s="26" t="s">
        <v>1275</v>
      </c>
      <c r="H111" s="26" t="s">
        <v>1276</v>
      </c>
      <c r="I111" s="26" t="s">
        <v>657</v>
      </c>
      <c r="J111" s="28">
        <v>1</v>
      </c>
      <c r="K111" s="26" t="s">
        <v>199</v>
      </c>
      <c r="L111" s="30">
        <v>0.2</v>
      </c>
      <c r="M111" s="31" t="s">
        <v>63</v>
      </c>
      <c r="N111" s="26" t="s">
        <v>564</v>
      </c>
      <c r="O111" s="30">
        <v>1.1000000000000001</v>
      </c>
      <c r="P111" s="30">
        <v>1</v>
      </c>
    </row>
    <row r="112" spans="1:16" x14ac:dyDescent="0.25">
      <c r="A112" s="25">
        <f>A111+1</f>
        <v>80</v>
      </c>
      <c r="B112" s="27"/>
      <c r="C112" s="26" t="s">
        <v>63</v>
      </c>
      <c r="D112" s="28">
        <v>602</v>
      </c>
      <c r="E112" s="27"/>
      <c r="F112" s="29">
        <v>0.2</v>
      </c>
      <c r="G112" s="26" t="s">
        <v>1275</v>
      </c>
      <c r="H112" s="26" t="s">
        <v>1276</v>
      </c>
      <c r="I112" s="26" t="s">
        <v>657</v>
      </c>
      <c r="J112" s="28">
        <v>1</v>
      </c>
      <c r="K112" s="26" t="s">
        <v>199</v>
      </c>
      <c r="L112" s="30">
        <v>0.2</v>
      </c>
      <c r="M112" s="31" t="s">
        <v>63</v>
      </c>
      <c r="N112" s="26" t="s">
        <v>564</v>
      </c>
      <c r="O112" s="30">
        <v>1.1000000000000001</v>
      </c>
      <c r="P112" s="30">
        <v>1</v>
      </c>
    </row>
    <row r="113" spans="1:16" x14ac:dyDescent="0.25">
      <c r="A113" s="79" t="s">
        <v>39</v>
      </c>
      <c r="B113" s="27"/>
      <c r="C113" s="104"/>
      <c r="D113" s="51"/>
      <c r="E113" s="51"/>
      <c r="F113" s="173" t="s">
        <v>1277</v>
      </c>
      <c r="G113" s="105" t="s">
        <v>1278</v>
      </c>
      <c r="H113" s="174" t="s">
        <v>1277</v>
      </c>
      <c r="I113" s="51"/>
      <c r="J113" s="51"/>
      <c r="K113" s="51"/>
      <c r="L113" s="51"/>
      <c r="M113" s="51"/>
      <c r="N113" s="51"/>
      <c r="O113" s="53"/>
      <c r="P113" s="107"/>
    </row>
    <row r="114" spans="1:16" x14ac:dyDescent="0.25">
      <c r="A114" s="25">
        <v>81</v>
      </c>
      <c r="B114" s="27"/>
      <c r="C114" s="26" t="s">
        <v>128</v>
      </c>
      <c r="D114" s="28">
        <v>96</v>
      </c>
      <c r="E114" s="27"/>
      <c r="F114" s="29">
        <v>0.13</v>
      </c>
      <c r="G114" s="85" t="s">
        <v>1279</v>
      </c>
      <c r="H114" s="26" t="s">
        <v>1280</v>
      </c>
      <c r="I114" s="26" t="s">
        <v>657</v>
      </c>
      <c r="J114" s="28">
        <v>1</v>
      </c>
      <c r="K114" s="26" t="s">
        <v>473</v>
      </c>
      <c r="L114" s="30">
        <v>0.13</v>
      </c>
      <c r="M114" s="31" t="s">
        <v>63</v>
      </c>
      <c r="N114" s="26" t="s">
        <v>189</v>
      </c>
      <c r="O114" s="30">
        <v>1.25</v>
      </c>
      <c r="P114" s="30">
        <v>1</v>
      </c>
    </row>
    <row r="115" spans="1:16" x14ac:dyDescent="0.25">
      <c r="A115" s="25">
        <f>A114+1</f>
        <v>82</v>
      </c>
      <c r="B115" s="27"/>
      <c r="C115" s="27"/>
      <c r="D115" s="28">
        <v>2014</v>
      </c>
      <c r="E115" s="27"/>
      <c r="F115" s="29">
        <v>0.2</v>
      </c>
      <c r="G115" s="26" t="s">
        <v>1281</v>
      </c>
      <c r="H115" s="26" t="s">
        <v>1282</v>
      </c>
      <c r="I115" s="26" t="s">
        <v>657</v>
      </c>
      <c r="J115" s="28">
        <v>1</v>
      </c>
      <c r="K115" s="26" t="s">
        <v>53</v>
      </c>
      <c r="L115" s="30">
        <v>0.2</v>
      </c>
      <c r="M115" s="31" t="s">
        <v>63</v>
      </c>
      <c r="N115" s="26" t="s">
        <v>1283</v>
      </c>
      <c r="O115" s="30">
        <v>1.1000000000000001</v>
      </c>
      <c r="P115" s="30">
        <v>1</v>
      </c>
    </row>
    <row r="116" spans="1:16" s="286" customFormat="1" x14ac:dyDescent="0.25">
      <c r="A116" s="25">
        <f>A115+1</f>
        <v>83</v>
      </c>
      <c r="B116" s="26" t="s">
        <v>86</v>
      </c>
      <c r="C116" s="26" t="s">
        <v>1137</v>
      </c>
      <c r="D116" s="28">
        <v>49</v>
      </c>
      <c r="E116" s="27"/>
      <c r="F116" s="29">
        <v>7.5</v>
      </c>
      <c r="G116" s="26" t="s">
        <v>1284</v>
      </c>
      <c r="H116" s="26" t="s">
        <v>1285</v>
      </c>
      <c r="I116" s="26" t="s">
        <v>657</v>
      </c>
      <c r="J116" s="28">
        <v>1</v>
      </c>
      <c r="K116" s="26" t="s">
        <v>53</v>
      </c>
      <c r="L116" s="30">
        <v>7.71</v>
      </c>
      <c r="M116" s="31" t="s">
        <v>63</v>
      </c>
      <c r="N116" s="26" t="s">
        <v>64</v>
      </c>
      <c r="O116" s="30">
        <v>20</v>
      </c>
      <c r="P116" s="30">
        <v>30</v>
      </c>
    </row>
    <row r="117" spans="1:16" x14ac:dyDescent="0.25">
      <c r="A117" s="79" t="s">
        <v>39</v>
      </c>
      <c r="B117" s="26" t="s">
        <v>200</v>
      </c>
      <c r="C117" s="27"/>
      <c r="D117" s="28">
        <v>1306</v>
      </c>
      <c r="E117" s="27"/>
      <c r="F117" s="29">
        <v>0.05</v>
      </c>
      <c r="G117" s="26" t="s">
        <v>511</v>
      </c>
      <c r="H117" s="27"/>
      <c r="I117" s="26" t="s">
        <v>39</v>
      </c>
      <c r="J117" s="28">
        <v>1</v>
      </c>
      <c r="K117" s="26" t="s">
        <v>53</v>
      </c>
      <c r="L117" s="30"/>
      <c r="M117" s="26" t="s">
        <v>39</v>
      </c>
      <c r="N117" s="27"/>
      <c r="O117" s="30"/>
      <c r="P117" s="30"/>
    </row>
    <row r="118" spans="1:16" x14ac:dyDescent="0.25">
      <c r="A118" s="79" t="s">
        <v>39</v>
      </c>
      <c r="B118" s="26" t="s">
        <v>1008</v>
      </c>
      <c r="C118" s="27"/>
      <c r="D118" s="28">
        <v>1077</v>
      </c>
      <c r="E118" s="27"/>
      <c r="F118" s="29">
        <v>0.03</v>
      </c>
      <c r="G118" s="26" t="s">
        <v>1286</v>
      </c>
      <c r="H118" s="27"/>
      <c r="I118" s="26" t="s">
        <v>39</v>
      </c>
      <c r="J118" s="28">
        <v>1</v>
      </c>
      <c r="K118" s="26" t="s">
        <v>53</v>
      </c>
      <c r="L118" s="30"/>
      <c r="M118" s="26" t="s">
        <v>39</v>
      </c>
      <c r="N118" s="27"/>
      <c r="O118" s="30"/>
      <c r="P118" s="30"/>
    </row>
    <row r="119" spans="1:16" x14ac:dyDescent="0.25">
      <c r="A119" s="79" t="s">
        <v>39</v>
      </c>
      <c r="B119" s="26" t="s">
        <v>1222</v>
      </c>
      <c r="C119" s="27"/>
      <c r="D119" s="28">
        <v>1757</v>
      </c>
      <c r="E119" s="26" t="s">
        <v>1008</v>
      </c>
      <c r="F119" s="29">
        <v>0.13</v>
      </c>
      <c r="G119" s="26" t="s">
        <v>1287</v>
      </c>
      <c r="H119" s="27"/>
      <c r="I119" s="26" t="s">
        <v>39</v>
      </c>
      <c r="J119" s="28">
        <v>1</v>
      </c>
      <c r="K119" s="26" t="s">
        <v>53</v>
      </c>
      <c r="L119" s="30"/>
      <c r="M119" s="26" t="s">
        <v>39</v>
      </c>
      <c r="N119" s="27"/>
      <c r="O119" s="30"/>
      <c r="P119" s="30"/>
    </row>
    <row r="120" spans="1:16" x14ac:dyDescent="0.25">
      <c r="A120" s="25">
        <v>84</v>
      </c>
      <c r="B120" s="27"/>
      <c r="C120" s="27"/>
      <c r="D120" s="28">
        <v>2015</v>
      </c>
      <c r="E120" s="27"/>
      <c r="F120" s="29">
        <v>0.2</v>
      </c>
      <c r="G120" s="26" t="s">
        <v>1288</v>
      </c>
      <c r="H120" s="26" t="s">
        <v>1289</v>
      </c>
      <c r="I120" s="26" t="s">
        <v>657</v>
      </c>
      <c r="J120" s="28">
        <v>1</v>
      </c>
      <c r="K120" s="26" t="s">
        <v>53</v>
      </c>
      <c r="L120" s="30">
        <v>0.2</v>
      </c>
      <c r="M120" s="31" t="s">
        <v>63</v>
      </c>
      <c r="N120" s="26" t="s">
        <v>189</v>
      </c>
      <c r="O120" s="30">
        <v>1.1000000000000001</v>
      </c>
      <c r="P120" s="30">
        <v>1</v>
      </c>
    </row>
    <row r="121" spans="1:16" x14ac:dyDescent="0.25">
      <c r="A121" s="25">
        <f t="shared" ref="A120:A134" si="4">A120+1</f>
        <v>85</v>
      </c>
      <c r="B121" s="27"/>
      <c r="C121" s="27"/>
      <c r="D121" s="28">
        <v>2016</v>
      </c>
      <c r="E121" s="27"/>
      <c r="F121" s="29">
        <v>0.2</v>
      </c>
      <c r="G121" s="26" t="s">
        <v>1290</v>
      </c>
      <c r="H121" s="26" t="s">
        <v>1291</v>
      </c>
      <c r="I121" s="26" t="s">
        <v>657</v>
      </c>
      <c r="J121" s="28">
        <v>1</v>
      </c>
      <c r="K121" s="26" t="s">
        <v>53</v>
      </c>
      <c r="L121" s="30">
        <v>0.2</v>
      </c>
      <c r="M121" s="31" t="s">
        <v>63</v>
      </c>
      <c r="N121" s="26" t="s">
        <v>1292</v>
      </c>
      <c r="O121" s="30">
        <v>1.1000000000000001</v>
      </c>
      <c r="P121" s="30">
        <v>6.5</v>
      </c>
    </row>
    <row r="122" spans="1:16" x14ac:dyDescent="0.25">
      <c r="A122" s="25">
        <f t="shared" si="4"/>
        <v>86</v>
      </c>
      <c r="B122" s="27"/>
      <c r="C122" s="26" t="s">
        <v>63</v>
      </c>
      <c r="D122" s="28">
        <v>603</v>
      </c>
      <c r="E122" s="27"/>
      <c r="F122" s="29">
        <v>0.2</v>
      </c>
      <c r="G122" s="26" t="s">
        <v>1293</v>
      </c>
      <c r="H122" s="26" t="s">
        <v>1294</v>
      </c>
      <c r="I122" s="26" t="s">
        <v>657</v>
      </c>
      <c r="J122" s="28">
        <v>1</v>
      </c>
      <c r="K122" s="26" t="s">
        <v>199</v>
      </c>
      <c r="L122" s="30">
        <v>0.2</v>
      </c>
      <c r="M122" s="31" t="s">
        <v>63</v>
      </c>
      <c r="N122" s="26" t="s">
        <v>564</v>
      </c>
      <c r="O122" s="30">
        <v>1.1000000000000001</v>
      </c>
      <c r="P122" s="30">
        <v>1.25</v>
      </c>
    </row>
    <row r="123" spans="1:16" x14ac:dyDescent="0.25">
      <c r="A123" s="25">
        <f t="shared" si="4"/>
        <v>87</v>
      </c>
      <c r="B123" s="27"/>
      <c r="C123" s="27"/>
      <c r="D123" s="28">
        <v>1898</v>
      </c>
      <c r="E123" s="26" t="s">
        <v>44</v>
      </c>
      <c r="F123" s="29">
        <v>0.04</v>
      </c>
      <c r="G123" s="26" t="s">
        <v>1295</v>
      </c>
      <c r="H123" s="26" t="s">
        <v>1296</v>
      </c>
      <c r="I123" s="26" t="s">
        <v>657</v>
      </c>
      <c r="J123" s="28">
        <v>5</v>
      </c>
      <c r="K123" s="85" t="s">
        <v>1297</v>
      </c>
      <c r="L123" s="30">
        <v>0.2</v>
      </c>
      <c r="M123" s="31" t="s">
        <v>63</v>
      </c>
      <c r="N123" s="26" t="s">
        <v>298</v>
      </c>
      <c r="O123" s="30">
        <v>1.1000000000000001</v>
      </c>
      <c r="P123" s="30">
        <v>1</v>
      </c>
    </row>
    <row r="124" spans="1:16" x14ac:dyDescent="0.25">
      <c r="A124" s="25">
        <f t="shared" si="4"/>
        <v>88</v>
      </c>
      <c r="B124" s="27"/>
      <c r="C124" s="27"/>
      <c r="D124" s="28">
        <v>2017</v>
      </c>
      <c r="E124" s="27"/>
      <c r="F124" s="29">
        <v>0.2</v>
      </c>
      <c r="G124" s="26" t="s">
        <v>1298</v>
      </c>
      <c r="H124" s="26" t="s">
        <v>1299</v>
      </c>
      <c r="I124" s="26" t="s">
        <v>657</v>
      </c>
      <c r="J124" s="28">
        <v>1</v>
      </c>
      <c r="K124" s="26" t="s">
        <v>53</v>
      </c>
      <c r="L124" s="30">
        <v>0.2</v>
      </c>
      <c r="M124" s="31" t="s">
        <v>63</v>
      </c>
      <c r="N124" s="26" t="s">
        <v>1014</v>
      </c>
      <c r="O124" s="30">
        <v>1.1000000000000001</v>
      </c>
      <c r="P124" s="30">
        <v>2</v>
      </c>
    </row>
    <row r="125" spans="1:16" x14ac:dyDescent="0.25">
      <c r="A125" s="25">
        <f t="shared" si="4"/>
        <v>89</v>
      </c>
      <c r="B125" s="27"/>
      <c r="C125" s="27"/>
      <c r="D125" s="28">
        <v>2018</v>
      </c>
      <c r="E125" s="27"/>
      <c r="F125" s="29">
        <v>0.2</v>
      </c>
      <c r="G125" s="26" t="s">
        <v>1300</v>
      </c>
      <c r="H125" s="26" t="s">
        <v>1301</v>
      </c>
      <c r="I125" s="26" t="s">
        <v>657</v>
      </c>
      <c r="J125" s="28">
        <v>1</v>
      </c>
      <c r="K125" s="26" t="s">
        <v>53</v>
      </c>
      <c r="L125" s="30">
        <v>0.2</v>
      </c>
      <c r="M125" s="31" t="s">
        <v>63</v>
      </c>
      <c r="N125" s="26" t="s">
        <v>1302</v>
      </c>
      <c r="O125" s="30">
        <v>1.1000000000000001</v>
      </c>
      <c r="P125" s="30">
        <v>1</v>
      </c>
    </row>
    <row r="126" spans="1:16" x14ac:dyDescent="0.25">
      <c r="A126" s="25">
        <f t="shared" si="4"/>
        <v>90</v>
      </c>
      <c r="B126" s="27"/>
      <c r="C126" s="26" t="s">
        <v>223</v>
      </c>
      <c r="D126" s="28">
        <v>55</v>
      </c>
      <c r="E126" s="27"/>
      <c r="F126" s="29">
        <v>0.3</v>
      </c>
      <c r="G126" s="26" t="s">
        <v>1303</v>
      </c>
      <c r="H126" s="26" t="s">
        <v>1304</v>
      </c>
      <c r="I126" s="26" t="s">
        <v>657</v>
      </c>
      <c r="J126" s="28">
        <v>1</v>
      </c>
      <c r="K126" s="26" t="s">
        <v>288</v>
      </c>
      <c r="L126" s="30">
        <v>0.3</v>
      </c>
      <c r="M126" s="31" t="s">
        <v>63</v>
      </c>
      <c r="N126" s="26" t="s">
        <v>232</v>
      </c>
      <c r="O126" s="30">
        <v>1</v>
      </c>
      <c r="P126" s="30">
        <v>1.25</v>
      </c>
    </row>
    <row r="127" spans="1:16" x14ac:dyDescent="0.25">
      <c r="A127" s="25">
        <f t="shared" si="4"/>
        <v>91</v>
      </c>
      <c r="B127" s="27"/>
      <c r="C127" s="27"/>
      <c r="D127" s="109" t="s">
        <v>1305</v>
      </c>
      <c r="E127" s="27"/>
      <c r="F127" s="29">
        <v>0.2</v>
      </c>
      <c r="G127" s="26" t="s">
        <v>1150</v>
      </c>
      <c r="H127" s="26" t="s">
        <v>1306</v>
      </c>
      <c r="I127" s="26" t="s">
        <v>657</v>
      </c>
      <c r="J127" s="28">
        <v>4</v>
      </c>
      <c r="K127" s="26" t="s">
        <v>631</v>
      </c>
      <c r="L127" s="30">
        <v>0.8</v>
      </c>
      <c r="M127" s="31" t="s">
        <v>63</v>
      </c>
      <c r="N127" s="26" t="s">
        <v>564</v>
      </c>
      <c r="O127" s="30">
        <v>1.75</v>
      </c>
      <c r="P127" s="30">
        <v>2.5</v>
      </c>
    </row>
    <row r="128" spans="1:16" x14ac:dyDescent="0.25">
      <c r="A128" s="25">
        <f t="shared" si="4"/>
        <v>92</v>
      </c>
      <c r="B128" s="27"/>
      <c r="C128" s="27"/>
      <c r="D128" s="28">
        <v>2023</v>
      </c>
      <c r="E128" s="27"/>
      <c r="F128" s="29">
        <v>0.2</v>
      </c>
      <c r="G128" s="26" t="s">
        <v>1307</v>
      </c>
      <c r="H128" s="26" t="s">
        <v>1308</v>
      </c>
      <c r="I128" s="26" t="s">
        <v>657</v>
      </c>
      <c r="J128" s="28">
        <v>1</v>
      </c>
      <c r="K128" s="26" t="s">
        <v>53</v>
      </c>
      <c r="L128" s="30">
        <v>0.2</v>
      </c>
      <c r="M128" s="31" t="s">
        <v>63</v>
      </c>
      <c r="N128" s="26" t="s">
        <v>470</v>
      </c>
      <c r="O128" s="30">
        <v>1.1000000000000001</v>
      </c>
      <c r="P128" s="30">
        <v>1.5</v>
      </c>
    </row>
    <row r="129" spans="1:16" x14ac:dyDescent="0.25">
      <c r="A129" s="25">
        <f t="shared" si="4"/>
        <v>93</v>
      </c>
      <c r="B129" s="27"/>
      <c r="C129" s="27"/>
      <c r="D129" s="28">
        <v>2024</v>
      </c>
      <c r="E129" s="27"/>
      <c r="F129" s="29">
        <v>0.2</v>
      </c>
      <c r="G129" s="26" t="s">
        <v>1309</v>
      </c>
      <c r="H129" s="26" t="s">
        <v>1310</v>
      </c>
      <c r="I129" s="26" t="s">
        <v>657</v>
      </c>
      <c r="J129" s="28">
        <v>1</v>
      </c>
      <c r="K129" s="26" t="s">
        <v>53</v>
      </c>
      <c r="L129" s="30">
        <v>0.2</v>
      </c>
      <c r="M129" s="31" t="s">
        <v>63</v>
      </c>
      <c r="N129" s="26" t="s">
        <v>925</v>
      </c>
      <c r="O129" s="30">
        <v>1.1000000000000001</v>
      </c>
      <c r="P129" s="30">
        <v>1</v>
      </c>
    </row>
    <row r="130" spans="1:16" x14ac:dyDescent="0.25">
      <c r="A130" s="25">
        <f t="shared" si="4"/>
        <v>94</v>
      </c>
      <c r="B130" s="27"/>
      <c r="C130" s="26" t="s">
        <v>128</v>
      </c>
      <c r="D130" s="28">
        <v>97</v>
      </c>
      <c r="E130" s="27"/>
      <c r="F130" s="29">
        <v>0.13</v>
      </c>
      <c r="G130" s="26" t="s">
        <v>1311</v>
      </c>
      <c r="H130" s="26" t="s">
        <v>1312</v>
      </c>
      <c r="I130" s="26" t="s">
        <v>657</v>
      </c>
      <c r="J130" s="28">
        <v>1</v>
      </c>
      <c r="K130" s="26" t="s">
        <v>473</v>
      </c>
      <c r="L130" s="30">
        <v>0.13</v>
      </c>
      <c r="M130" s="31" t="s">
        <v>63</v>
      </c>
      <c r="N130" s="26" t="s">
        <v>1163</v>
      </c>
      <c r="O130" s="30">
        <v>1.25</v>
      </c>
      <c r="P130" s="30">
        <v>1</v>
      </c>
    </row>
    <row r="131" spans="1:16" x14ac:dyDescent="0.25">
      <c r="A131" s="25">
        <f t="shared" si="4"/>
        <v>95</v>
      </c>
      <c r="B131" s="27"/>
      <c r="C131" s="27"/>
      <c r="D131" s="28">
        <v>2026</v>
      </c>
      <c r="E131" s="27"/>
      <c r="F131" s="29">
        <v>0.2</v>
      </c>
      <c r="G131" s="26" t="s">
        <v>939</v>
      </c>
      <c r="H131" s="26" t="s">
        <v>1313</v>
      </c>
      <c r="I131" s="26" t="s">
        <v>657</v>
      </c>
      <c r="J131" s="28">
        <v>1</v>
      </c>
      <c r="K131" s="26" t="s">
        <v>53</v>
      </c>
      <c r="L131" s="30">
        <v>0.2</v>
      </c>
      <c r="M131" s="31" t="s">
        <v>63</v>
      </c>
      <c r="N131" s="26" t="s">
        <v>564</v>
      </c>
      <c r="O131" s="30">
        <v>1.1000000000000001</v>
      </c>
      <c r="P131" s="30">
        <v>1</v>
      </c>
    </row>
    <row r="132" spans="1:16" x14ac:dyDescent="0.25">
      <c r="A132" s="25">
        <f t="shared" si="4"/>
        <v>96</v>
      </c>
      <c r="B132" s="27"/>
      <c r="C132" s="27"/>
      <c r="D132" s="109" t="s">
        <v>1314</v>
      </c>
      <c r="E132" s="27"/>
      <c r="F132" s="29">
        <v>0.2</v>
      </c>
      <c r="G132" s="26" t="s">
        <v>941</v>
      </c>
      <c r="H132" s="26" t="s">
        <v>1313</v>
      </c>
      <c r="I132" s="26" t="s">
        <v>657</v>
      </c>
      <c r="J132" s="28">
        <v>4</v>
      </c>
      <c r="K132" s="26" t="s">
        <v>631</v>
      </c>
      <c r="L132" s="30">
        <v>0.8</v>
      </c>
      <c r="M132" s="31" t="s">
        <v>63</v>
      </c>
      <c r="N132" s="26" t="s">
        <v>1315</v>
      </c>
      <c r="O132" s="30">
        <v>1.75</v>
      </c>
      <c r="P132" s="30">
        <v>2.5</v>
      </c>
    </row>
    <row r="133" spans="1:16" x14ac:dyDescent="0.25">
      <c r="A133" s="25">
        <f t="shared" si="4"/>
        <v>97</v>
      </c>
      <c r="B133" s="27"/>
      <c r="C133" s="27"/>
      <c r="D133" s="28">
        <v>2025</v>
      </c>
      <c r="E133" s="27"/>
      <c r="F133" s="29">
        <v>0.13</v>
      </c>
      <c r="G133" s="26" t="s">
        <v>1316</v>
      </c>
      <c r="H133" s="26" t="s">
        <v>1317</v>
      </c>
      <c r="I133" s="26" t="s">
        <v>657</v>
      </c>
      <c r="J133" s="28">
        <v>2</v>
      </c>
      <c r="K133" s="26" t="s">
        <v>1318</v>
      </c>
      <c r="L133" s="30">
        <v>0.26</v>
      </c>
      <c r="M133" s="31" t="s">
        <v>63</v>
      </c>
      <c r="N133" s="26" t="s">
        <v>1319</v>
      </c>
      <c r="O133" s="30">
        <v>1.25</v>
      </c>
      <c r="P133" s="30">
        <v>2.5</v>
      </c>
    </row>
    <row r="134" spans="1:16" x14ac:dyDescent="0.25">
      <c r="A134" s="25">
        <f t="shared" si="4"/>
        <v>98</v>
      </c>
      <c r="B134" s="26" t="s">
        <v>86</v>
      </c>
      <c r="C134" s="27"/>
      <c r="D134" s="28">
        <v>1845</v>
      </c>
      <c r="E134" s="27"/>
      <c r="F134" s="29">
        <v>0.02</v>
      </c>
      <c r="G134" s="26" t="s">
        <v>1320</v>
      </c>
      <c r="H134" s="26" t="s">
        <v>1321</v>
      </c>
      <c r="I134" s="26" t="s">
        <v>657</v>
      </c>
      <c r="J134" s="28">
        <v>4</v>
      </c>
      <c r="K134" s="26" t="s">
        <v>43</v>
      </c>
      <c r="L134" s="30">
        <v>0.2</v>
      </c>
      <c r="M134" s="31" t="s">
        <v>63</v>
      </c>
      <c r="N134" s="26" t="s">
        <v>64</v>
      </c>
      <c r="O134" s="30">
        <v>1.1000000000000001</v>
      </c>
      <c r="P134" s="30">
        <v>2.5</v>
      </c>
    </row>
    <row r="135" spans="1:16" x14ac:dyDescent="0.25">
      <c r="A135" s="79" t="s">
        <v>39</v>
      </c>
      <c r="B135" s="26" t="s">
        <v>200</v>
      </c>
      <c r="C135" s="27"/>
      <c r="D135" s="28">
        <v>1594</v>
      </c>
      <c r="E135" s="27"/>
      <c r="F135" s="29">
        <v>0.12</v>
      </c>
      <c r="G135" s="26" t="s">
        <v>1084</v>
      </c>
      <c r="H135" s="27"/>
      <c r="I135" s="26" t="s">
        <v>39</v>
      </c>
      <c r="J135" s="28">
        <v>1</v>
      </c>
      <c r="K135" s="26" t="s">
        <v>53</v>
      </c>
      <c r="L135" s="30"/>
      <c r="M135" s="26" t="s">
        <v>39</v>
      </c>
      <c r="N135" s="27"/>
      <c r="O135" s="30"/>
      <c r="P135" s="30"/>
    </row>
    <row r="136" spans="1:16" x14ac:dyDescent="0.25">
      <c r="A136" s="32"/>
      <c r="B136" s="27"/>
      <c r="C136" s="27"/>
      <c r="D136" s="27"/>
      <c r="E136" s="27"/>
      <c r="F136" s="29"/>
      <c r="G136" s="27"/>
      <c r="H136" s="27"/>
      <c r="I136" s="27"/>
      <c r="J136" s="27"/>
      <c r="K136" s="27"/>
      <c r="L136" s="30"/>
      <c r="M136" s="27"/>
      <c r="N136" s="27"/>
      <c r="O136" s="30"/>
      <c r="P136" s="30"/>
    </row>
    <row r="137" spans="1:16" x14ac:dyDescent="0.25">
      <c r="A137" s="32"/>
      <c r="B137" s="27"/>
      <c r="C137" s="27"/>
      <c r="D137" s="27"/>
      <c r="E137" s="27"/>
      <c r="F137" s="29"/>
      <c r="G137" s="27"/>
      <c r="H137" s="27"/>
      <c r="I137" s="27"/>
      <c r="J137" s="27"/>
      <c r="K137" s="27"/>
      <c r="L137" s="30"/>
      <c r="M137" s="27"/>
      <c r="N137" s="27"/>
      <c r="O137" s="30"/>
      <c r="P137" s="30"/>
    </row>
    <row r="138" spans="1:16" x14ac:dyDescent="0.25">
      <c r="A138" s="32"/>
      <c r="B138" s="27"/>
      <c r="C138" s="27"/>
      <c r="D138" s="27"/>
      <c r="E138" s="27"/>
      <c r="F138" s="29"/>
      <c r="G138" s="27"/>
      <c r="H138" s="27"/>
      <c r="I138" s="27"/>
      <c r="J138" s="27"/>
      <c r="K138" s="27"/>
      <c r="L138" s="30"/>
      <c r="M138" s="27"/>
      <c r="N138" s="27"/>
      <c r="O138" s="30"/>
      <c r="P138" s="30"/>
    </row>
    <row r="139" spans="1:16" x14ac:dyDescent="0.25">
      <c r="A139" s="32"/>
      <c r="B139" s="27"/>
      <c r="C139" s="27"/>
      <c r="D139" s="27"/>
      <c r="E139" s="27"/>
      <c r="F139" s="29"/>
      <c r="G139" s="27"/>
      <c r="H139" s="27"/>
      <c r="I139" s="27"/>
      <c r="J139" s="27"/>
      <c r="K139" s="27"/>
      <c r="L139" s="30"/>
      <c r="M139" s="27"/>
      <c r="N139" s="27"/>
      <c r="O139" s="30"/>
      <c r="P139" s="30"/>
    </row>
    <row r="140" spans="1:16" x14ac:dyDescent="0.25">
      <c r="A140" s="32"/>
      <c r="B140" s="27"/>
      <c r="C140" s="27"/>
      <c r="D140" s="27"/>
      <c r="E140" s="27"/>
      <c r="F140" s="29"/>
      <c r="G140" s="27"/>
      <c r="H140" s="27"/>
      <c r="I140" s="27"/>
      <c r="J140" s="27"/>
      <c r="K140" s="27"/>
      <c r="L140" s="30"/>
      <c r="M140" s="27"/>
      <c r="N140" s="27"/>
      <c r="O140" s="30"/>
      <c r="P140" s="30"/>
    </row>
    <row r="141" spans="1:16" x14ac:dyDescent="0.25">
      <c r="A141" s="32"/>
      <c r="B141" s="27"/>
      <c r="C141" s="27"/>
      <c r="D141" s="27"/>
      <c r="E141" s="27"/>
      <c r="F141" s="29"/>
      <c r="G141" s="27"/>
      <c r="H141" s="27"/>
      <c r="I141" s="27"/>
      <c r="J141" s="27"/>
      <c r="K141" s="27"/>
      <c r="L141" s="30"/>
      <c r="M141" s="27"/>
      <c r="N141" s="27"/>
      <c r="O141" s="30"/>
      <c r="P141" s="30"/>
    </row>
    <row r="142" spans="1:16" x14ac:dyDescent="0.25">
      <c r="A142" s="32"/>
      <c r="B142" s="27"/>
      <c r="C142" s="27"/>
      <c r="D142" s="27"/>
      <c r="E142" s="27"/>
      <c r="F142" s="29"/>
      <c r="G142" s="27"/>
      <c r="H142" s="27"/>
      <c r="I142" s="27"/>
      <c r="J142" s="27"/>
      <c r="K142" s="27"/>
      <c r="L142" s="30"/>
      <c r="M142" s="27"/>
      <c r="N142" s="27"/>
      <c r="O142" s="30"/>
      <c r="P142" s="30"/>
    </row>
    <row r="143" spans="1:16" x14ac:dyDescent="0.25">
      <c r="A143" s="32"/>
      <c r="B143" s="27"/>
      <c r="C143" s="27"/>
      <c r="D143" s="27"/>
      <c r="E143" s="27"/>
      <c r="F143" s="29"/>
      <c r="G143" s="27"/>
      <c r="H143" s="27"/>
      <c r="I143" s="27"/>
      <c r="J143" s="27"/>
      <c r="K143" s="27"/>
      <c r="L143" s="30"/>
      <c r="M143" s="27"/>
      <c r="N143" s="27"/>
      <c r="O143" s="30"/>
      <c r="P143" s="30"/>
    </row>
    <row r="144" spans="1:16" x14ac:dyDescent="0.25">
      <c r="A144" s="32"/>
      <c r="B144" s="27"/>
      <c r="C144" s="27"/>
      <c r="D144" s="27"/>
      <c r="E144" s="27"/>
      <c r="F144" s="29"/>
      <c r="G144" s="27"/>
      <c r="H144" s="27"/>
      <c r="I144" s="27"/>
      <c r="J144" s="27"/>
      <c r="K144" s="27"/>
      <c r="L144" s="30"/>
      <c r="M144" s="27"/>
      <c r="N144" s="27"/>
      <c r="O144" s="30"/>
      <c r="P144" s="30"/>
    </row>
    <row r="145" spans="1:16" x14ac:dyDescent="0.25">
      <c r="A145" s="32"/>
      <c r="B145" s="27"/>
      <c r="C145" s="27"/>
      <c r="D145" s="27"/>
      <c r="E145" s="27"/>
      <c r="F145" s="29"/>
      <c r="G145" s="27"/>
      <c r="H145" s="27"/>
      <c r="I145" s="27"/>
      <c r="J145" s="27"/>
      <c r="K145" s="27"/>
      <c r="L145" s="30"/>
      <c r="M145" s="27"/>
      <c r="N145" s="27"/>
      <c r="O145" s="30"/>
      <c r="P145" s="30"/>
    </row>
    <row r="146" spans="1:16" x14ac:dyDescent="0.25">
      <c r="A146" s="32"/>
      <c r="B146" s="27"/>
      <c r="C146" s="27"/>
      <c r="D146" s="27"/>
      <c r="E146" s="27"/>
      <c r="F146" s="29"/>
      <c r="G146" s="27"/>
      <c r="H146" s="27"/>
      <c r="I146" s="27"/>
      <c r="J146" s="27"/>
      <c r="K146" s="27"/>
      <c r="L146" s="30"/>
      <c r="M146" s="27"/>
      <c r="N146" s="27"/>
      <c r="O146" s="30"/>
      <c r="P146" s="30"/>
    </row>
    <row r="147" spans="1:16" x14ac:dyDescent="0.25">
      <c r="A147" s="32"/>
      <c r="B147" s="27"/>
      <c r="C147" s="27"/>
      <c r="D147" s="27"/>
      <c r="E147" s="27"/>
      <c r="F147" s="29"/>
      <c r="G147" s="27"/>
      <c r="H147" s="27"/>
      <c r="I147" s="27"/>
      <c r="J147" s="27"/>
      <c r="K147" s="27"/>
      <c r="L147" s="30"/>
      <c r="M147" s="27"/>
      <c r="N147" s="27"/>
      <c r="O147" s="30"/>
      <c r="P147" s="30"/>
    </row>
    <row r="148" spans="1:16" x14ac:dyDescent="0.25">
      <c r="A148" s="32"/>
      <c r="B148" s="27"/>
      <c r="C148" s="27"/>
      <c r="D148" s="27"/>
      <c r="E148" s="27"/>
      <c r="F148" s="29"/>
      <c r="G148" s="27"/>
      <c r="H148" s="27"/>
      <c r="I148" s="27"/>
      <c r="J148" s="27"/>
      <c r="K148" s="27"/>
      <c r="L148" s="30"/>
      <c r="M148" s="27"/>
      <c r="N148" s="27"/>
      <c r="O148" s="30"/>
      <c r="P148" s="30"/>
    </row>
    <row r="149" spans="1:16" x14ac:dyDescent="0.25">
      <c r="A149" s="32"/>
      <c r="B149" s="27"/>
      <c r="C149" s="27"/>
      <c r="D149" s="27"/>
      <c r="E149" s="27"/>
      <c r="F149" s="29"/>
      <c r="G149" s="27"/>
      <c r="H149" s="27"/>
      <c r="I149" s="27"/>
      <c r="J149" s="27"/>
      <c r="K149" s="27"/>
      <c r="L149" s="30"/>
      <c r="M149" s="27"/>
      <c r="N149" s="27"/>
      <c r="O149" s="30"/>
      <c r="P149" s="30"/>
    </row>
    <row r="150" spans="1:16" x14ac:dyDescent="0.25">
      <c r="A150" s="32"/>
      <c r="B150" s="27"/>
      <c r="C150" s="27"/>
      <c r="D150" s="27"/>
      <c r="E150" s="27"/>
      <c r="F150" s="29"/>
      <c r="G150" s="27"/>
      <c r="H150" s="27"/>
      <c r="I150" s="27"/>
      <c r="J150" s="27"/>
      <c r="K150" s="27"/>
      <c r="L150" s="30"/>
      <c r="M150" s="27"/>
      <c r="N150" s="27"/>
      <c r="O150" s="30"/>
      <c r="P150" s="30"/>
    </row>
    <row r="151" spans="1:16" x14ac:dyDescent="0.25">
      <c r="A151" s="32"/>
      <c r="B151" s="27"/>
      <c r="C151" s="27"/>
      <c r="D151" s="27"/>
      <c r="E151" s="27"/>
      <c r="F151" s="29"/>
      <c r="G151" s="27"/>
      <c r="H151" s="27"/>
      <c r="I151" s="27"/>
      <c r="J151" s="27"/>
      <c r="K151" s="27"/>
      <c r="L151" s="30"/>
      <c r="M151" s="27"/>
      <c r="N151" s="27"/>
      <c r="O151" s="30"/>
      <c r="P151" s="30"/>
    </row>
    <row r="152" spans="1:16" x14ac:dyDescent="0.25">
      <c r="A152" s="32"/>
      <c r="B152" s="27"/>
      <c r="C152" s="27"/>
      <c r="D152" s="27"/>
      <c r="E152" s="27"/>
      <c r="F152" s="29"/>
      <c r="G152" s="27"/>
      <c r="H152" s="27"/>
      <c r="I152" s="27"/>
      <c r="J152" s="27"/>
      <c r="K152" s="27"/>
      <c r="L152" s="30"/>
      <c r="M152" s="27"/>
      <c r="N152" s="27"/>
      <c r="O152" s="30"/>
      <c r="P152" s="30"/>
    </row>
    <row r="153" spans="1:16" x14ac:dyDescent="0.25">
      <c r="A153" s="32"/>
      <c r="B153" s="27"/>
      <c r="C153" s="27"/>
      <c r="D153" s="27"/>
      <c r="E153" s="27"/>
      <c r="F153" s="29"/>
      <c r="G153" s="27"/>
      <c r="H153" s="27"/>
      <c r="I153" s="27"/>
      <c r="J153" s="27"/>
      <c r="K153" s="27"/>
      <c r="L153" s="30"/>
      <c r="M153" s="27"/>
      <c r="N153" s="27"/>
      <c r="O153" s="30"/>
      <c r="P153" s="30"/>
    </row>
    <row r="154" spans="1:16" x14ac:dyDescent="0.25">
      <c r="A154" s="32"/>
      <c r="B154" s="27"/>
      <c r="C154" s="27"/>
      <c r="D154" s="27"/>
      <c r="E154" s="27"/>
      <c r="F154" s="29"/>
      <c r="G154" s="27"/>
      <c r="H154" s="27"/>
      <c r="I154" s="27"/>
      <c r="J154" s="27"/>
      <c r="K154" s="27"/>
      <c r="L154" s="30"/>
      <c r="M154" s="27"/>
      <c r="N154" s="27"/>
      <c r="O154" s="30"/>
      <c r="P154" s="30"/>
    </row>
    <row r="155" spans="1:16" x14ac:dyDescent="0.25">
      <c r="A155" s="32"/>
      <c r="B155" s="27"/>
      <c r="C155" s="27"/>
      <c r="D155" s="27"/>
      <c r="E155" s="27"/>
      <c r="F155" s="29"/>
      <c r="G155" s="27"/>
      <c r="H155" s="27"/>
      <c r="I155" s="27"/>
      <c r="J155" s="27"/>
      <c r="K155" s="27"/>
      <c r="L155" s="30"/>
      <c r="M155" s="27"/>
      <c r="N155" s="27"/>
      <c r="O155" s="30"/>
      <c r="P155" s="30"/>
    </row>
    <row r="156" spans="1:16" x14ac:dyDescent="0.25">
      <c r="A156" s="32"/>
      <c r="B156" s="27"/>
      <c r="C156" s="27"/>
      <c r="D156" s="27"/>
      <c r="E156" s="27"/>
      <c r="F156" s="29"/>
      <c r="G156" s="27"/>
      <c r="H156" s="27"/>
      <c r="I156" s="27"/>
      <c r="J156" s="27"/>
      <c r="K156" s="27"/>
      <c r="L156" s="30"/>
      <c r="M156" s="27"/>
      <c r="N156" s="27"/>
      <c r="O156" s="30"/>
      <c r="P156" s="30"/>
    </row>
    <row r="157" spans="1:16" x14ac:dyDescent="0.25">
      <c r="A157" s="32"/>
      <c r="B157" s="27"/>
      <c r="C157" s="27"/>
      <c r="D157" s="27"/>
      <c r="E157" s="27"/>
      <c r="F157" s="29"/>
      <c r="G157" s="27"/>
      <c r="H157" s="27"/>
      <c r="I157" s="27"/>
      <c r="J157" s="27"/>
      <c r="K157" s="27"/>
      <c r="L157" s="30"/>
      <c r="M157" s="27"/>
      <c r="N157" s="27"/>
      <c r="O157" s="30"/>
      <c r="P157" s="30"/>
    </row>
    <row r="158" spans="1:16" x14ac:dyDescent="0.25">
      <c r="A158" s="32"/>
      <c r="B158" s="27"/>
      <c r="C158" s="27"/>
      <c r="D158" s="27"/>
      <c r="E158" s="27"/>
      <c r="F158" s="29"/>
      <c r="G158" s="27"/>
      <c r="H158" s="27"/>
      <c r="I158" s="27"/>
      <c r="J158" s="27"/>
      <c r="K158" s="27"/>
      <c r="L158" s="30"/>
      <c r="M158" s="27"/>
      <c r="N158" s="27"/>
      <c r="O158" s="30"/>
      <c r="P158" s="30"/>
    </row>
    <row r="159" spans="1:16" x14ac:dyDescent="0.25">
      <c r="A159" s="32"/>
      <c r="B159" s="26" t="s">
        <v>39</v>
      </c>
      <c r="C159" s="27"/>
      <c r="D159" s="27"/>
      <c r="E159" s="27"/>
      <c r="F159" s="108" t="s">
        <v>39</v>
      </c>
      <c r="G159" s="27"/>
      <c r="H159" s="26" t="s">
        <v>39</v>
      </c>
      <c r="I159" s="26" t="s">
        <v>658</v>
      </c>
      <c r="J159" s="27"/>
      <c r="K159" s="27"/>
      <c r="L159" s="30"/>
      <c r="M159" s="26" t="s">
        <v>39</v>
      </c>
      <c r="N159" s="27"/>
      <c r="O159" s="33" t="s">
        <v>39</v>
      </c>
      <c r="P159" s="30"/>
    </row>
    <row r="160" spans="1:16" x14ac:dyDescent="0.25">
      <c r="A160" s="32"/>
      <c r="B160" s="27"/>
      <c r="C160" s="27"/>
      <c r="D160" s="27"/>
      <c r="E160" s="27"/>
      <c r="F160" s="29"/>
      <c r="G160" s="27"/>
      <c r="H160" s="27"/>
      <c r="I160" s="27"/>
      <c r="J160" s="27"/>
      <c r="K160" s="27"/>
      <c r="L160" s="33" t="s">
        <v>39</v>
      </c>
      <c r="M160" s="27"/>
      <c r="N160" s="27"/>
      <c r="O160" s="30"/>
      <c r="P160" s="30"/>
    </row>
    <row r="161" spans="1:16" x14ac:dyDescent="0.25">
      <c r="A161" s="32"/>
      <c r="B161" s="27"/>
      <c r="C161" s="27"/>
      <c r="D161" s="27"/>
      <c r="E161" s="27"/>
      <c r="F161" s="29"/>
      <c r="G161" s="27"/>
      <c r="H161" s="27"/>
      <c r="I161" s="27"/>
      <c r="J161" s="27"/>
      <c r="K161" s="27"/>
      <c r="L161" s="30"/>
      <c r="M161" s="27"/>
      <c r="N161" s="27"/>
      <c r="O161" s="30"/>
      <c r="P161" s="30"/>
    </row>
    <row r="162" spans="1:16" x14ac:dyDescent="0.25">
      <c r="A162" s="32"/>
      <c r="B162" s="27"/>
      <c r="C162" s="27"/>
      <c r="D162" s="27"/>
      <c r="E162" s="27"/>
      <c r="F162" s="29"/>
      <c r="G162" s="27"/>
      <c r="H162" s="27"/>
      <c r="I162" s="27"/>
      <c r="J162" s="27"/>
      <c r="K162" s="27"/>
      <c r="L162" s="30"/>
      <c r="M162" s="27"/>
      <c r="N162" s="27"/>
      <c r="O162" s="30"/>
      <c r="P162" s="30"/>
    </row>
    <row r="163" spans="1:16" x14ac:dyDescent="0.25">
      <c r="A163" s="32"/>
      <c r="B163" s="27"/>
      <c r="C163" s="27"/>
      <c r="D163" s="27"/>
      <c r="E163" s="27"/>
      <c r="F163" s="29"/>
      <c r="G163" s="27"/>
      <c r="H163" s="27"/>
      <c r="I163" s="27"/>
      <c r="J163" s="27"/>
      <c r="K163" s="27"/>
      <c r="L163" s="30"/>
      <c r="M163" s="27"/>
      <c r="N163" s="27"/>
      <c r="O163" s="30"/>
      <c r="P163" s="30"/>
    </row>
    <row r="164" spans="1:16" x14ac:dyDescent="0.25">
      <c r="A164" s="32"/>
      <c r="B164" s="27"/>
      <c r="C164" s="27"/>
      <c r="D164" s="27"/>
      <c r="E164" s="27"/>
      <c r="F164" s="29"/>
      <c r="G164" s="27"/>
      <c r="H164" s="27"/>
      <c r="I164" s="27"/>
      <c r="J164" s="27"/>
      <c r="K164" s="27"/>
      <c r="L164" s="30"/>
      <c r="M164" s="27"/>
      <c r="N164" s="27"/>
      <c r="O164" s="30"/>
      <c r="P164" s="30"/>
    </row>
    <row r="165" spans="1:16" x14ac:dyDescent="0.25">
      <c r="A165" s="32"/>
      <c r="B165" s="27"/>
      <c r="C165" s="27"/>
      <c r="D165" s="27"/>
      <c r="E165" s="27"/>
      <c r="F165" s="29"/>
      <c r="G165" s="27"/>
      <c r="H165" s="27"/>
      <c r="I165" s="27"/>
      <c r="J165" s="27"/>
      <c r="K165" s="27"/>
      <c r="L165" s="30"/>
      <c r="M165" s="27"/>
      <c r="N165" s="27"/>
      <c r="O165" s="30"/>
      <c r="P165" s="30"/>
    </row>
    <row r="166" spans="1:16" x14ac:dyDescent="0.25">
      <c r="A166" s="32"/>
      <c r="B166" s="27"/>
      <c r="C166" s="27"/>
      <c r="D166" s="27"/>
      <c r="E166" s="27"/>
      <c r="F166" s="29"/>
      <c r="G166" s="27"/>
      <c r="H166" s="27"/>
      <c r="I166" s="27"/>
      <c r="J166" s="27"/>
      <c r="K166" s="27"/>
      <c r="L166" s="30"/>
      <c r="M166" s="27"/>
      <c r="N166" s="27"/>
      <c r="O166" s="30"/>
      <c r="P166" s="30"/>
    </row>
    <row r="167" spans="1:16" x14ac:dyDescent="0.25">
      <c r="A167" s="32"/>
      <c r="B167" s="27"/>
      <c r="C167" s="27"/>
      <c r="D167" s="27"/>
      <c r="E167" s="27"/>
      <c r="F167" s="29"/>
      <c r="G167" s="27"/>
      <c r="H167" s="27"/>
      <c r="I167" s="27"/>
      <c r="J167" s="27"/>
      <c r="K167" s="27"/>
      <c r="L167" s="30"/>
      <c r="M167" s="27"/>
      <c r="N167" s="27"/>
      <c r="O167" s="30"/>
      <c r="P167" s="30"/>
    </row>
    <row r="168" spans="1:16" x14ac:dyDescent="0.25">
      <c r="A168" s="32"/>
      <c r="B168" s="27"/>
      <c r="C168" s="27"/>
      <c r="D168" s="27"/>
      <c r="E168" s="27"/>
      <c r="F168" s="29"/>
      <c r="G168" s="27"/>
      <c r="H168" s="27"/>
      <c r="I168" s="27"/>
      <c r="J168" s="27"/>
      <c r="K168" s="27"/>
      <c r="L168" s="30"/>
      <c r="M168" s="27"/>
      <c r="N168" s="27"/>
      <c r="O168" s="30"/>
      <c r="P168" s="30"/>
    </row>
    <row r="169" spans="1:16" x14ac:dyDescent="0.25">
      <c r="A169" s="32"/>
      <c r="B169" s="27"/>
      <c r="C169" s="27"/>
      <c r="D169" s="27"/>
      <c r="E169" s="27"/>
      <c r="F169" s="29"/>
      <c r="G169" s="27"/>
      <c r="H169" s="27"/>
      <c r="I169" s="27"/>
      <c r="J169" s="27"/>
      <c r="K169" s="27"/>
      <c r="L169" s="30"/>
      <c r="M169" s="27"/>
      <c r="N169" s="27"/>
      <c r="O169" s="30"/>
      <c r="P169" s="30"/>
    </row>
    <row r="170" spans="1:16" x14ac:dyDescent="0.25">
      <c r="A170" s="32"/>
      <c r="B170" s="27"/>
      <c r="C170" s="27"/>
      <c r="D170" s="27"/>
      <c r="E170" s="27"/>
      <c r="F170" s="29"/>
      <c r="G170" s="27"/>
      <c r="H170" s="27"/>
      <c r="I170" s="27"/>
      <c r="J170" s="27"/>
      <c r="K170" s="27"/>
      <c r="L170" s="30"/>
      <c r="M170" s="27"/>
      <c r="N170" s="27"/>
      <c r="O170" s="30"/>
      <c r="P170" s="30"/>
    </row>
    <row r="171" spans="1:16" x14ac:dyDescent="0.25">
      <c r="A171" s="32"/>
      <c r="B171" s="27"/>
      <c r="C171" s="27"/>
      <c r="D171" s="27"/>
      <c r="E171" s="27"/>
      <c r="F171" s="29"/>
      <c r="G171" s="27"/>
      <c r="H171" s="27"/>
      <c r="I171" s="27"/>
      <c r="J171" s="27"/>
      <c r="K171" s="27"/>
      <c r="L171" s="30"/>
      <c r="M171" s="27"/>
      <c r="N171" s="27"/>
      <c r="O171" s="30"/>
      <c r="P171" s="30"/>
    </row>
    <row r="172" spans="1:16" x14ac:dyDescent="0.25">
      <c r="A172" s="32"/>
      <c r="B172" s="27"/>
      <c r="C172" s="27"/>
      <c r="D172" s="27"/>
      <c r="E172" s="27"/>
      <c r="F172" s="29"/>
      <c r="G172" s="27"/>
      <c r="H172" s="27"/>
      <c r="I172" s="27"/>
      <c r="J172" s="27"/>
      <c r="K172" s="27"/>
      <c r="L172" s="30"/>
      <c r="M172" s="27"/>
      <c r="N172" s="27"/>
      <c r="O172" s="30"/>
      <c r="P172" s="30"/>
    </row>
    <row r="173" spans="1:16" x14ac:dyDescent="0.25">
      <c r="A173" s="32"/>
      <c r="B173" s="27"/>
      <c r="C173" s="27"/>
      <c r="D173" s="27"/>
      <c r="E173" s="27"/>
      <c r="F173" s="29"/>
      <c r="G173" s="27"/>
      <c r="H173" s="27"/>
      <c r="I173" s="27"/>
      <c r="J173" s="27"/>
      <c r="K173" s="27"/>
      <c r="L173" s="30"/>
      <c r="M173" s="27"/>
      <c r="N173" s="27"/>
      <c r="O173" s="30"/>
      <c r="P173" s="30"/>
    </row>
    <row r="174" spans="1:16" x14ac:dyDescent="0.25">
      <c r="A174" s="32"/>
      <c r="B174" s="27"/>
      <c r="C174" s="27"/>
      <c r="D174" s="27"/>
      <c r="E174" s="27"/>
      <c r="F174" s="29"/>
      <c r="G174" s="27"/>
      <c r="H174" s="27"/>
      <c r="I174" s="27"/>
      <c r="J174" s="27"/>
      <c r="K174" s="27"/>
      <c r="L174" s="30"/>
      <c r="M174" s="27"/>
      <c r="N174" s="27"/>
      <c r="O174" s="30"/>
      <c r="P174" s="30"/>
    </row>
    <row r="175" spans="1:16" x14ac:dyDescent="0.25">
      <c r="A175" s="32"/>
      <c r="B175" s="27"/>
      <c r="C175" s="27"/>
      <c r="D175" s="27"/>
      <c r="E175" s="27"/>
      <c r="F175" s="29"/>
      <c r="G175" s="27"/>
      <c r="H175" s="27"/>
      <c r="I175" s="27"/>
      <c r="J175" s="27"/>
      <c r="K175" s="27"/>
      <c r="L175" s="30"/>
      <c r="M175" s="27"/>
      <c r="N175" s="27"/>
      <c r="O175" s="30"/>
      <c r="P175" s="30"/>
    </row>
    <row r="176" spans="1:16" x14ac:dyDescent="0.25">
      <c r="A176" s="32"/>
      <c r="B176" s="27"/>
      <c r="C176" s="27"/>
      <c r="D176" s="27"/>
      <c r="E176" s="27"/>
      <c r="F176" s="29"/>
      <c r="G176" s="27"/>
      <c r="H176" s="27"/>
      <c r="I176" s="27"/>
      <c r="J176" s="27"/>
      <c r="K176" s="27"/>
      <c r="L176" s="30"/>
      <c r="M176" s="27"/>
      <c r="N176" s="27"/>
      <c r="O176" s="30"/>
      <c r="P176" s="30"/>
    </row>
    <row r="177" spans="1:16" x14ac:dyDescent="0.25">
      <c r="A177" s="32"/>
      <c r="B177" s="27"/>
      <c r="C177" s="27"/>
      <c r="D177" s="27"/>
      <c r="E177" s="27"/>
      <c r="F177" s="29"/>
      <c r="G177" s="27"/>
      <c r="H177" s="27"/>
      <c r="I177" s="27"/>
      <c r="J177" s="27"/>
      <c r="K177" s="27"/>
      <c r="L177" s="30"/>
      <c r="M177" s="27"/>
      <c r="N177" s="27"/>
      <c r="O177" s="30"/>
      <c r="P177" s="30"/>
    </row>
    <row r="178" spans="1:16" x14ac:dyDescent="0.25">
      <c r="A178" s="32"/>
      <c r="B178" s="27"/>
      <c r="C178" s="27"/>
      <c r="D178" s="27"/>
      <c r="E178" s="27"/>
      <c r="F178" s="29"/>
      <c r="G178" s="27"/>
      <c r="H178" s="27"/>
      <c r="I178" s="27"/>
      <c r="J178" s="27"/>
      <c r="K178" s="27"/>
      <c r="L178" s="30"/>
      <c r="M178" s="27"/>
      <c r="N178" s="27"/>
      <c r="O178" s="30"/>
      <c r="P178" s="30"/>
    </row>
    <row r="179" spans="1:16" x14ac:dyDescent="0.25">
      <c r="A179" s="32"/>
      <c r="B179" s="27"/>
      <c r="C179" s="27"/>
      <c r="D179" s="27"/>
      <c r="E179" s="27"/>
      <c r="F179" s="29"/>
      <c r="G179" s="27"/>
      <c r="H179" s="27"/>
      <c r="I179" s="27"/>
      <c r="J179" s="27"/>
      <c r="K179" s="27"/>
      <c r="L179" s="30"/>
      <c r="M179" s="27"/>
      <c r="N179" s="27"/>
      <c r="O179" s="30"/>
      <c r="P179" s="30"/>
    </row>
    <row r="180" spans="1:16" x14ac:dyDescent="0.25">
      <c r="A180" s="32"/>
      <c r="B180" s="27"/>
      <c r="C180" s="27"/>
      <c r="D180" s="27"/>
      <c r="E180" s="27"/>
      <c r="F180" s="29"/>
      <c r="G180" s="27"/>
      <c r="H180" s="27"/>
      <c r="I180" s="27"/>
      <c r="J180" s="27"/>
      <c r="K180" s="27"/>
      <c r="L180" s="30"/>
      <c r="M180" s="27"/>
      <c r="N180" s="27"/>
      <c r="O180" s="30"/>
      <c r="P180" s="30"/>
    </row>
    <row r="181" spans="1:16" x14ac:dyDescent="0.25">
      <c r="A181" s="32"/>
      <c r="B181" s="27"/>
      <c r="C181" s="27"/>
      <c r="D181" s="27"/>
      <c r="E181" s="27"/>
      <c r="F181" s="29"/>
      <c r="G181" s="27"/>
      <c r="H181" s="27"/>
      <c r="I181" s="27"/>
      <c r="J181" s="27"/>
      <c r="K181" s="27"/>
      <c r="L181" s="30"/>
      <c r="M181" s="27"/>
      <c r="N181" s="27"/>
      <c r="O181" s="30"/>
      <c r="P181" s="30"/>
    </row>
    <row r="182" spans="1:16" x14ac:dyDescent="0.25">
      <c r="A182" s="32"/>
      <c r="B182" s="27"/>
      <c r="C182" s="27"/>
      <c r="D182" s="27"/>
      <c r="E182" s="27"/>
      <c r="F182" s="29"/>
      <c r="G182" s="27"/>
      <c r="H182" s="27"/>
      <c r="I182" s="27"/>
      <c r="J182" s="27"/>
      <c r="K182" s="27"/>
      <c r="L182" s="30"/>
      <c r="M182" s="27"/>
      <c r="N182" s="27"/>
      <c r="O182" s="30"/>
      <c r="P182" s="30"/>
    </row>
    <row r="183" spans="1:16" x14ac:dyDescent="0.25">
      <c r="A183" s="32"/>
      <c r="B183" s="27"/>
      <c r="C183" s="27"/>
      <c r="D183" s="27"/>
      <c r="E183" s="27"/>
      <c r="F183" s="29"/>
      <c r="G183" s="27"/>
      <c r="H183" s="27"/>
      <c r="I183" s="27"/>
      <c r="J183" s="27"/>
      <c r="K183" s="27"/>
      <c r="L183" s="30"/>
      <c r="M183" s="27"/>
      <c r="N183" s="27"/>
      <c r="O183" s="30"/>
      <c r="P183" s="30"/>
    </row>
    <row r="184" spans="1:16" x14ac:dyDescent="0.25">
      <c r="A184" s="32"/>
      <c r="B184" s="27"/>
      <c r="C184" s="27"/>
      <c r="D184" s="27"/>
      <c r="E184" s="27"/>
      <c r="F184" s="29"/>
      <c r="G184" s="27"/>
      <c r="H184" s="27"/>
      <c r="I184" s="27"/>
      <c r="J184" s="27"/>
      <c r="K184" s="27"/>
      <c r="L184" s="30"/>
      <c r="M184" s="27"/>
      <c r="N184" s="27"/>
      <c r="O184" s="30"/>
      <c r="P184" s="30"/>
    </row>
    <row r="185" spans="1:16" ht="16.5" thickBot="1" x14ac:dyDescent="0.3">
      <c r="A185" s="32"/>
      <c r="B185" s="27"/>
      <c r="C185" s="27"/>
      <c r="D185" s="27"/>
      <c r="E185" s="27"/>
      <c r="F185" s="29"/>
      <c r="G185" s="27"/>
      <c r="H185" s="27"/>
      <c r="I185" s="27"/>
      <c r="J185" s="27"/>
      <c r="K185" s="27"/>
      <c r="L185" s="30"/>
      <c r="M185" s="86"/>
      <c r="N185" s="86"/>
      <c r="O185" s="86"/>
      <c r="P185" s="86"/>
    </row>
    <row r="186" spans="1:16" ht="16.5" thickTop="1" x14ac:dyDescent="0.25">
      <c r="A186" s="175"/>
      <c r="B186" s="138"/>
      <c r="C186" s="138"/>
      <c r="D186" s="138"/>
      <c r="E186" s="138"/>
      <c r="F186" s="160"/>
      <c r="G186" s="138"/>
      <c r="H186" s="138"/>
      <c r="I186" s="138"/>
      <c r="J186" s="138"/>
      <c r="K186" s="138"/>
      <c r="L186" s="141"/>
      <c r="M186" s="176"/>
      <c r="N186" s="176"/>
      <c r="O186" s="177"/>
      <c r="P186" s="88"/>
    </row>
    <row r="187" spans="1:16" ht="16.5" thickBot="1" x14ac:dyDescent="0.3">
      <c r="A187" s="178"/>
      <c r="B187" s="143"/>
      <c r="C187" s="143"/>
      <c r="D187" s="163"/>
      <c r="E187" s="179"/>
      <c r="F187" s="180"/>
      <c r="G187" s="179"/>
      <c r="H187" s="143"/>
      <c r="I187" s="143"/>
      <c r="J187" s="143"/>
      <c r="K187" s="143"/>
      <c r="L187" s="147"/>
      <c r="M187" s="176"/>
      <c r="N187" s="89" t="s">
        <v>1322</v>
      </c>
      <c r="O187" s="90"/>
      <c r="P187" s="91"/>
    </row>
    <row r="188" spans="1:16" ht="16.5" thickTop="1" x14ac:dyDescent="0.25">
      <c r="A188" s="178"/>
      <c r="B188" s="143"/>
      <c r="C188" s="143"/>
      <c r="D188" s="163"/>
      <c r="E188" s="179"/>
      <c r="F188" s="180"/>
      <c r="G188" s="179"/>
      <c r="H188" s="143"/>
      <c r="I188" s="143"/>
      <c r="J188" s="143"/>
      <c r="K188" s="143"/>
      <c r="L188" s="147"/>
      <c r="M188" s="176"/>
      <c r="N188" s="92"/>
      <c r="O188" s="93"/>
      <c r="P188" s="94"/>
    </row>
    <row r="189" spans="1:16" x14ac:dyDescent="0.25">
      <c r="A189" s="178"/>
      <c r="B189" s="143"/>
      <c r="C189" s="143"/>
      <c r="D189" s="163"/>
      <c r="E189" s="179"/>
      <c r="F189" s="180"/>
      <c r="G189" s="179"/>
      <c r="H189" s="143"/>
      <c r="I189" s="143"/>
      <c r="J189" s="143"/>
      <c r="K189" s="143"/>
      <c r="L189" s="147"/>
      <c r="M189" s="176"/>
      <c r="N189" s="63" t="s">
        <v>427</v>
      </c>
      <c r="O189" s="64"/>
      <c r="P189" s="65">
        <f>SUM(L10:L185)</f>
        <v>42.009999999999977</v>
      </c>
    </row>
    <row r="190" spans="1:16" x14ac:dyDescent="0.25">
      <c r="A190" s="178"/>
      <c r="B190" s="143"/>
      <c r="C190" s="143"/>
      <c r="D190" s="143"/>
      <c r="E190" s="143"/>
      <c r="F190" s="165"/>
      <c r="G190" s="143"/>
      <c r="H190" s="143"/>
      <c r="I190" s="143"/>
      <c r="J190" s="143"/>
      <c r="K190" s="143"/>
      <c r="L190" s="147"/>
      <c r="M190" s="176"/>
      <c r="N190" s="63" t="s">
        <v>428</v>
      </c>
      <c r="O190" s="64"/>
      <c r="P190" s="65">
        <f>SUM(O10:O185)</f>
        <v>158.65</v>
      </c>
    </row>
    <row r="191" spans="1:16" x14ac:dyDescent="0.25">
      <c r="A191" s="178"/>
      <c r="B191" s="143"/>
      <c r="C191" s="143"/>
      <c r="D191" s="143"/>
      <c r="E191" s="143"/>
      <c r="F191" s="165"/>
      <c r="G191" s="143"/>
      <c r="H191" s="143"/>
      <c r="I191" s="143"/>
      <c r="J191" s="143"/>
      <c r="K191" s="143"/>
      <c r="L191" s="147"/>
      <c r="M191" s="176"/>
      <c r="N191" s="63" t="s">
        <v>429</v>
      </c>
      <c r="O191" s="64"/>
      <c r="P191" s="65">
        <f>IF(SUM(P10:P185)&gt;0,SUM(P10:P185)," ")</f>
        <v>198.5</v>
      </c>
    </row>
    <row r="192" spans="1:16" ht="16.5" thickBot="1" x14ac:dyDescent="0.3">
      <c r="A192" s="181"/>
      <c r="B192" s="149"/>
      <c r="C192" s="149"/>
      <c r="D192" s="149"/>
      <c r="E192" s="149"/>
      <c r="F192" s="182"/>
      <c r="G192" s="149"/>
      <c r="H192" s="149"/>
      <c r="I192" s="149"/>
      <c r="J192" s="149"/>
      <c r="K192" s="149"/>
      <c r="L192" s="151"/>
      <c r="M192" s="176"/>
      <c r="N192" s="95" t="s">
        <v>558</v>
      </c>
      <c r="O192" s="93"/>
      <c r="P192" s="96">
        <f>SUM(J10:J84)+SUM(J110:J185)</f>
        <v>192</v>
      </c>
    </row>
    <row r="193" spans="1:16" ht="16.5" thickTop="1" x14ac:dyDescent="0.25">
      <c r="A193" s="97"/>
      <c r="B193" s="72" t="s">
        <v>2535</v>
      </c>
      <c r="C193" s="98"/>
      <c r="D193" s="98"/>
      <c r="E193" s="98"/>
      <c r="F193" s="99"/>
      <c r="G193" s="98"/>
      <c r="H193" s="98"/>
      <c r="I193" s="98"/>
      <c r="J193" s="98"/>
      <c r="K193" s="98"/>
      <c r="L193" s="99"/>
      <c r="M193" s="153"/>
      <c r="N193" s="153"/>
      <c r="O193" s="154"/>
      <c r="P193" s="155"/>
    </row>
  </sheetData>
  <printOptions gridLinesSet="0"/>
  <pageMargins left="0.65" right="0.35" top="0.75" bottom="0.55000000000000004" header="0.5" footer="0.5"/>
  <pageSetup scale="42" fitToHeight="2" orientation="portrait" horizontalDpi="300" verticalDpi="300" r:id="rId1"/>
  <headerFooter alignWithMargins="0">
    <oddHeader>&amp;L&amp;D</oddHeader>
    <oddFooter>&amp;LFDCINV09.XLS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1323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6" t="s">
        <v>223</v>
      </c>
      <c r="D10" s="183">
        <v>56</v>
      </c>
      <c r="E10" s="27"/>
      <c r="F10" s="29">
        <v>0.3</v>
      </c>
      <c r="G10" s="26" t="s">
        <v>1324</v>
      </c>
      <c r="H10" s="26" t="s">
        <v>1325</v>
      </c>
      <c r="I10" s="26" t="s">
        <v>67</v>
      </c>
      <c r="J10" s="28">
        <v>1</v>
      </c>
      <c r="K10" s="26" t="s">
        <v>288</v>
      </c>
      <c r="L10" s="30">
        <v>0.3</v>
      </c>
      <c r="M10" s="31" t="s">
        <v>63</v>
      </c>
      <c r="N10" s="26" t="s">
        <v>1326</v>
      </c>
      <c r="O10" s="30">
        <v>1</v>
      </c>
      <c r="P10" s="30">
        <v>1.25</v>
      </c>
    </row>
    <row r="11" spans="1:16" x14ac:dyDescent="0.25">
      <c r="A11" s="25">
        <f>A10+1</f>
        <v>2</v>
      </c>
      <c r="B11" s="27"/>
      <c r="C11" s="26" t="s">
        <v>1327</v>
      </c>
      <c r="D11" s="183">
        <v>73</v>
      </c>
      <c r="E11" s="27"/>
      <c r="F11" s="29">
        <v>0.2</v>
      </c>
      <c r="G11" s="26" t="s">
        <v>1328</v>
      </c>
      <c r="H11" s="26" t="s">
        <v>1329</v>
      </c>
      <c r="I11" s="26" t="s">
        <v>48</v>
      </c>
      <c r="J11" s="28">
        <v>1</v>
      </c>
      <c r="K11" s="26" t="s">
        <v>199</v>
      </c>
      <c r="L11" s="30">
        <v>0.2</v>
      </c>
      <c r="M11" s="31" t="s">
        <v>63</v>
      </c>
      <c r="N11" s="26" t="s">
        <v>564</v>
      </c>
      <c r="O11" s="30">
        <v>1.3</v>
      </c>
      <c r="P11" s="30">
        <v>1</v>
      </c>
    </row>
    <row r="12" spans="1:16" x14ac:dyDescent="0.25">
      <c r="A12" s="25">
        <f>A11+1</f>
        <v>3</v>
      </c>
      <c r="B12" s="27"/>
      <c r="C12" s="26" t="s">
        <v>1330</v>
      </c>
      <c r="D12" s="183">
        <v>2</v>
      </c>
      <c r="E12" s="27"/>
      <c r="F12" s="29">
        <v>0.13</v>
      </c>
      <c r="G12" s="26" t="s">
        <v>1331</v>
      </c>
      <c r="H12" s="26" t="s">
        <v>1329</v>
      </c>
      <c r="I12" s="26" t="s">
        <v>657</v>
      </c>
      <c r="J12" s="28">
        <v>1</v>
      </c>
      <c r="K12" s="26" t="s">
        <v>473</v>
      </c>
      <c r="L12" s="30">
        <v>0.13</v>
      </c>
      <c r="M12" s="31" t="s">
        <v>63</v>
      </c>
      <c r="N12" s="26" t="s">
        <v>564</v>
      </c>
      <c r="O12" s="30">
        <v>1.3</v>
      </c>
      <c r="P12" s="30">
        <v>1</v>
      </c>
    </row>
    <row r="13" spans="1:16" x14ac:dyDescent="0.25">
      <c r="A13" s="25">
        <f>A12+1</f>
        <v>4</v>
      </c>
      <c r="B13" s="26" t="s">
        <v>86</v>
      </c>
      <c r="C13" s="26" t="s">
        <v>1332</v>
      </c>
      <c r="D13" s="183">
        <v>127</v>
      </c>
      <c r="E13" s="27"/>
      <c r="F13" s="29">
        <v>0.01</v>
      </c>
      <c r="G13" s="26" t="s">
        <v>1333</v>
      </c>
      <c r="H13" s="26" t="s">
        <v>1329</v>
      </c>
      <c r="I13" s="26" t="s">
        <v>657</v>
      </c>
      <c r="J13" s="28">
        <v>3</v>
      </c>
      <c r="K13" s="26" t="s">
        <v>1334</v>
      </c>
      <c r="L13" s="30">
        <v>0.2</v>
      </c>
      <c r="M13" s="31" t="s">
        <v>63</v>
      </c>
      <c r="N13" s="26" t="s">
        <v>564</v>
      </c>
      <c r="O13" s="30">
        <v>1.1000000000000001</v>
      </c>
      <c r="P13" s="30">
        <v>1</v>
      </c>
    </row>
    <row r="14" spans="1:16" x14ac:dyDescent="0.25">
      <c r="A14" s="79" t="s">
        <v>39</v>
      </c>
      <c r="B14" s="26" t="s">
        <v>200</v>
      </c>
      <c r="C14" s="26" t="s">
        <v>1332</v>
      </c>
      <c r="D14" s="183">
        <v>128</v>
      </c>
      <c r="E14" s="27"/>
      <c r="F14" s="29">
        <v>0.04</v>
      </c>
      <c r="G14" s="26" t="s">
        <v>1333</v>
      </c>
      <c r="H14" s="26" t="s">
        <v>1329</v>
      </c>
      <c r="I14" s="26" t="s">
        <v>39</v>
      </c>
      <c r="J14" s="28">
        <v>1</v>
      </c>
      <c r="K14" s="26" t="s">
        <v>595</v>
      </c>
      <c r="L14" s="30"/>
      <c r="M14" s="26" t="s">
        <v>39</v>
      </c>
      <c r="N14" s="26" t="s">
        <v>39</v>
      </c>
      <c r="O14" s="30"/>
      <c r="P14" s="30">
        <v>1</v>
      </c>
    </row>
    <row r="15" spans="1:16" x14ac:dyDescent="0.25">
      <c r="A15" s="79" t="s">
        <v>39</v>
      </c>
      <c r="B15" s="26" t="s">
        <v>1008</v>
      </c>
      <c r="C15" s="26" t="s">
        <v>1332</v>
      </c>
      <c r="D15" s="183">
        <v>129</v>
      </c>
      <c r="E15" s="27"/>
      <c r="F15" s="29">
        <v>0.13</v>
      </c>
      <c r="G15" s="26" t="s">
        <v>1333</v>
      </c>
      <c r="H15" s="26" t="s">
        <v>1329</v>
      </c>
      <c r="I15" s="26" t="s">
        <v>39</v>
      </c>
      <c r="J15" s="28">
        <v>1</v>
      </c>
      <c r="K15" s="26" t="s">
        <v>53</v>
      </c>
      <c r="L15" s="30"/>
      <c r="M15" s="26" t="s">
        <v>39</v>
      </c>
      <c r="N15" s="26" t="s">
        <v>39</v>
      </c>
      <c r="O15" s="30"/>
      <c r="P15" s="30">
        <v>1</v>
      </c>
    </row>
    <row r="16" spans="1:16" x14ac:dyDescent="0.25">
      <c r="A16" s="25">
        <v>5</v>
      </c>
      <c r="B16" s="26" t="s">
        <v>86</v>
      </c>
      <c r="C16" s="26" t="s">
        <v>1332</v>
      </c>
      <c r="D16" s="183">
        <v>127</v>
      </c>
      <c r="E16" s="27"/>
      <c r="F16" s="29">
        <v>0.01</v>
      </c>
      <c r="G16" s="26" t="s">
        <v>1333</v>
      </c>
      <c r="H16" s="26" t="s">
        <v>1329</v>
      </c>
      <c r="I16" s="26" t="s">
        <v>657</v>
      </c>
      <c r="J16" s="28">
        <v>3</v>
      </c>
      <c r="K16" s="26" t="s">
        <v>1335</v>
      </c>
      <c r="L16" s="30">
        <v>0.03</v>
      </c>
      <c r="M16" s="31" t="s">
        <v>63</v>
      </c>
      <c r="N16" s="26" t="s">
        <v>564</v>
      </c>
      <c r="O16" s="30">
        <v>1.1000000000000001</v>
      </c>
      <c r="P16" s="30">
        <v>1</v>
      </c>
    </row>
    <row r="17" spans="1:16" x14ac:dyDescent="0.25">
      <c r="A17" s="79" t="s">
        <v>39</v>
      </c>
      <c r="B17" s="26" t="s">
        <v>200</v>
      </c>
      <c r="C17" s="26" t="s">
        <v>1332</v>
      </c>
      <c r="D17" s="183">
        <v>130</v>
      </c>
      <c r="E17" s="27"/>
      <c r="F17" s="29">
        <v>0.17</v>
      </c>
      <c r="G17" s="26" t="s">
        <v>1333</v>
      </c>
      <c r="H17" s="26" t="s">
        <v>1329</v>
      </c>
      <c r="I17" s="26" t="s">
        <v>39</v>
      </c>
      <c r="J17" s="28">
        <v>1</v>
      </c>
      <c r="K17" s="26" t="s">
        <v>53</v>
      </c>
      <c r="L17" s="30">
        <v>0.17</v>
      </c>
      <c r="M17" s="26" t="s">
        <v>39</v>
      </c>
      <c r="N17" s="26" t="s">
        <v>39</v>
      </c>
      <c r="O17" s="30"/>
      <c r="P17" s="30">
        <v>1</v>
      </c>
    </row>
    <row r="18" spans="1:16" x14ac:dyDescent="0.25">
      <c r="A18" s="25">
        <v>6</v>
      </c>
      <c r="B18" s="27"/>
      <c r="C18" s="26" t="s">
        <v>1332</v>
      </c>
      <c r="D18" s="183">
        <v>135</v>
      </c>
      <c r="E18" s="27"/>
      <c r="F18" s="29">
        <v>0.2</v>
      </c>
      <c r="G18" s="26" t="s">
        <v>1333</v>
      </c>
      <c r="H18" s="26" t="s">
        <v>1329</v>
      </c>
      <c r="I18" s="26" t="s">
        <v>657</v>
      </c>
      <c r="J18" s="28">
        <v>2</v>
      </c>
      <c r="K18" s="26" t="s">
        <v>115</v>
      </c>
      <c r="L18" s="30">
        <v>0.4</v>
      </c>
      <c r="M18" s="31" t="s">
        <v>63</v>
      </c>
      <c r="N18" s="26" t="s">
        <v>564</v>
      </c>
      <c r="O18" s="30">
        <v>1.3</v>
      </c>
      <c r="P18" s="30">
        <v>1</v>
      </c>
    </row>
    <row r="19" spans="1:16" x14ac:dyDescent="0.25">
      <c r="A19" s="25">
        <f t="shared" ref="A19:A24" si="0">A18+1</f>
        <v>7</v>
      </c>
      <c r="B19" s="27"/>
      <c r="C19" s="26" t="s">
        <v>1332</v>
      </c>
      <c r="D19" s="183">
        <v>132</v>
      </c>
      <c r="E19" s="27"/>
      <c r="F19" s="29">
        <v>1</v>
      </c>
      <c r="G19" s="26" t="s">
        <v>1333</v>
      </c>
      <c r="H19" s="26" t="s">
        <v>1329</v>
      </c>
      <c r="I19" s="26" t="s">
        <v>657</v>
      </c>
      <c r="J19" s="28">
        <v>1</v>
      </c>
      <c r="K19" s="26" t="s">
        <v>53</v>
      </c>
      <c r="L19" s="30">
        <v>1</v>
      </c>
      <c r="M19" s="31" t="s">
        <v>63</v>
      </c>
      <c r="N19" s="26" t="s">
        <v>564</v>
      </c>
      <c r="O19" s="30">
        <v>2</v>
      </c>
      <c r="P19" s="30">
        <v>2.25</v>
      </c>
    </row>
    <row r="20" spans="1:16" x14ac:dyDescent="0.25">
      <c r="A20" s="25">
        <f t="shared" si="0"/>
        <v>8</v>
      </c>
      <c r="B20" s="27"/>
      <c r="C20" s="26" t="s">
        <v>1332</v>
      </c>
      <c r="D20" s="183">
        <v>133</v>
      </c>
      <c r="E20" s="27"/>
      <c r="F20" s="29">
        <v>5</v>
      </c>
      <c r="G20" s="26" t="s">
        <v>1333</v>
      </c>
      <c r="H20" s="26" t="s">
        <v>1329</v>
      </c>
      <c r="I20" s="26" t="s">
        <v>657</v>
      </c>
      <c r="J20" s="28">
        <v>1</v>
      </c>
      <c r="K20" s="26" t="s">
        <v>53</v>
      </c>
      <c r="L20" s="30">
        <v>5</v>
      </c>
      <c r="M20" s="31" t="s">
        <v>63</v>
      </c>
      <c r="N20" s="26" t="s">
        <v>564</v>
      </c>
      <c r="O20" s="30">
        <v>7.5</v>
      </c>
      <c r="P20" s="30">
        <v>125</v>
      </c>
    </row>
    <row r="21" spans="1:16" x14ac:dyDescent="0.25">
      <c r="A21" s="25">
        <f t="shared" si="0"/>
        <v>9</v>
      </c>
      <c r="B21" s="27"/>
      <c r="C21" s="27"/>
      <c r="D21" s="183">
        <v>2031</v>
      </c>
      <c r="E21" s="27"/>
      <c r="F21" s="29">
        <v>0.2</v>
      </c>
      <c r="G21" s="26" t="s">
        <v>1336</v>
      </c>
      <c r="H21" s="26" t="s">
        <v>1337</v>
      </c>
      <c r="I21" s="26" t="s">
        <v>657</v>
      </c>
      <c r="J21" s="28">
        <v>1</v>
      </c>
      <c r="K21" s="26" t="s">
        <v>53</v>
      </c>
      <c r="L21" s="30">
        <v>0.2</v>
      </c>
      <c r="M21" s="31" t="s">
        <v>63</v>
      </c>
      <c r="N21" s="26" t="s">
        <v>85</v>
      </c>
      <c r="O21" s="30">
        <v>1.1000000000000001</v>
      </c>
      <c r="P21" s="30">
        <v>1</v>
      </c>
    </row>
    <row r="22" spans="1:16" x14ac:dyDescent="0.25">
      <c r="A22" s="25">
        <f t="shared" si="0"/>
        <v>10</v>
      </c>
      <c r="B22" s="27"/>
      <c r="C22" s="26" t="s">
        <v>128</v>
      </c>
      <c r="D22" s="183">
        <v>98</v>
      </c>
      <c r="E22" s="27"/>
      <c r="F22" s="29">
        <v>0.13</v>
      </c>
      <c r="G22" s="26" t="s">
        <v>1338</v>
      </c>
      <c r="H22" s="26" t="s">
        <v>1339</v>
      </c>
      <c r="I22" s="26" t="s">
        <v>657</v>
      </c>
      <c r="J22" s="28">
        <v>1</v>
      </c>
      <c r="K22" s="26" t="s">
        <v>473</v>
      </c>
      <c r="L22" s="30">
        <v>0.13</v>
      </c>
      <c r="M22" s="31" t="s">
        <v>63</v>
      </c>
      <c r="N22" s="26" t="s">
        <v>938</v>
      </c>
      <c r="O22" s="30">
        <v>1.3</v>
      </c>
      <c r="P22" s="30">
        <v>1</v>
      </c>
    </row>
    <row r="23" spans="1:16" x14ac:dyDescent="0.25">
      <c r="A23" s="25">
        <f t="shared" si="0"/>
        <v>11</v>
      </c>
      <c r="B23" s="27"/>
      <c r="C23" s="27"/>
      <c r="D23" s="183">
        <v>1900</v>
      </c>
      <c r="E23" s="27"/>
      <c r="F23" s="29">
        <v>5.1999999999999998E-2</v>
      </c>
      <c r="G23" s="26" t="s">
        <v>1340</v>
      </c>
      <c r="H23" s="26" t="s">
        <v>1341</v>
      </c>
      <c r="I23" s="26" t="s">
        <v>657</v>
      </c>
      <c r="J23" s="28">
        <v>4</v>
      </c>
      <c r="K23" s="26" t="s">
        <v>1342</v>
      </c>
      <c r="L23" s="30">
        <v>0.2</v>
      </c>
      <c r="M23" s="31" t="s">
        <v>63</v>
      </c>
      <c r="N23" s="26" t="s">
        <v>636</v>
      </c>
      <c r="O23" s="30">
        <v>1.3</v>
      </c>
      <c r="P23" s="30">
        <v>1</v>
      </c>
    </row>
    <row r="24" spans="1:16" x14ac:dyDescent="0.25">
      <c r="A24" s="25">
        <f t="shared" si="0"/>
        <v>12</v>
      </c>
      <c r="B24" s="26" t="s">
        <v>86</v>
      </c>
      <c r="C24" s="26" t="s">
        <v>63</v>
      </c>
      <c r="D24" s="183">
        <v>604</v>
      </c>
      <c r="E24" s="27"/>
      <c r="F24" s="29">
        <v>5.1999999999999998E-2</v>
      </c>
      <c r="G24" s="26" t="s">
        <v>1221</v>
      </c>
      <c r="H24" s="26" t="s">
        <v>1341</v>
      </c>
      <c r="I24" s="26" t="s">
        <v>657</v>
      </c>
      <c r="J24" s="28">
        <v>1</v>
      </c>
      <c r="K24" s="26" t="s">
        <v>199</v>
      </c>
      <c r="L24" s="30">
        <v>0.2</v>
      </c>
      <c r="M24" s="31" t="s">
        <v>63</v>
      </c>
      <c r="N24" s="26" t="s">
        <v>636</v>
      </c>
      <c r="O24" s="30">
        <v>1.3</v>
      </c>
      <c r="P24" s="30">
        <v>1</v>
      </c>
    </row>
    <row r="25" spans="1:16" x14ac:dyDescent="0.25">
      <c r="A25" s="79" t="s">
        <v>39</v>
      </c>
      <c r="B25" s="26" t="s">
        <v>200</v>
      </c>
      <c r="C25" s="27"/>
      <c r="D25" s="183">
        <v>1597</v>
      </c>
      <c r="E25" s="27"/>
      <c r="F25" s="29">
        <v>0.15</v>
      </c>
      <c r="G25" s="26" t="s">
        <v>817</v>
      </c>
      <c r="H25" s="27"/>
      <c r="I25" s="26" t="s">
        <v>39</v>
      </c>
      <c r="J25" s="28">
        <v>1</v>
      </c>
      <c r="K25" s="26" t="s">
        <v>53</v>
      </c>
      <c r="L25" s="30"/>
      <c r="M25" s="26" t="s">
        <v>39</v>
      </c>
      <c r="N25" s="27"/>
      <c r="O25" s="30"/>
      <c r="P25" s="30"/>
    </row>
    <row r="26" spans="1:16" x14ac:dyDescent="0.25">
      <c r="A26" s="25">
        <v>13</v>
      </c>
      <c r="B26" s="27"/>
      <c r="C26" s="27"/>
      <c r="D26" s="183">
        <v>2036</v>
      </c>
      <c r="E26" s="27"/>
      <c r="F26" s="29">
        <v>0.2</v>
      </c>
      <c r="G26" s="26" t="s">
        <v>1343</v>
      </c>
      <c r="H26" s="26" t="s">
        <v>1344</v>
      </c>
      <c r="I26" s="26" t="s">
        <v>657</v>
      </c>
      <c r="J26" s="28">
        <v>1</v>
      </c>
      <c r="K26" s="26" t="s">
        <v>53</v>
      </c>
      <c r="L26" s="30">
        <v>0.2</v>
      </c>
      <c r="M26" s="31" t="s">
        <v>63</v>
      </c>
      <c r="N26" s="26" t="s">
        <v>189</v>
      </c>
      <c r="O26" s="30">
        <v>1.1000000000000001</v>
      </c>
      <c r="P26" s="30">
        <v>1</v>
      </c>
    </row>
    <row r="27" spans="1:16" x14ac:dyDescent="0.25">
      <c r="A27" s="25">
        <f>A26+1</f>
        <v>14</v>
      </c>
      <c r="B27" s="26" t="s">
        <v>86</v>
      </c>
      <c r="C27" s="27"/>
      <c r="D27" s="183">
        <v>2036</v>
      </c>
      <c r="E27" s="27"/>
      <c r="F27" s="29">
        <v>0.2</v>
      </c>
      <c r="G27" s="26" t="s">
        <v>1343</v>
      </c>
      <c r="H27" s="26" t="s">
        <v>1344</v>
      </c>
      <c r="I27" s="26" t="s">
        <v>653</v>
      </c>
      <c r="J27" s="28">
        <v>1</v>
      </c>
      <c r="K27" s="26" t="s">
        <v>53</v>
      </c>
      <c r="L27" s="30">
        <v>0.2</v>
      </c>
      <c r="M27" s="31" t="s">
        <v>63</v>
      </c>
      <c r="N27" s="26" t="s">
        <v>189</v>
      </c>
      <c r="O27" s="30">
        <v>1.25</v>
      </c>
      <c r="P27" s="30"/>
    </row>
    <row r="28" spans="1:16" x14ac:dyDescent="0.25">
      <c r="A28" s="79" t="s">
        <v>39</v>
      </c>
      <c r="B28" s="26" t="s">
        <v>200</v>
      </c>
      <c r="C28" s="27"/>
      <c r="D28" s="183"/>
      <c r="E28" s="27"/>
      <c r="F28" s="29"/>
      <c r="G28" s="26" t="s">
        <v>1345</v>
      </c>
      <c r="H28" s="26" t="s">
        <v>1344</v>
      </c>
      <c r="I28" s="26" t="s">
        <v>39</v>
      </c>
      <c r="J28" s="28">
        <v>1</v>
      </c>
      <c r="K28" s="26" t="s">
        <v>53</v>
      </c>
      <c r="L28" s="30"/>
      <c r="M28" s="26" t="s">
        <v>39</v>
      </c>
      <c r="N28" s="26" t="s">
        <v>1346</v>
      </c>
      <c r="O28" s="33" t="s">
        <v>39</v>
      </c>
      <c r="P28" s="30"/>
    </row>
    <row r="29" spans="1:16" x14ac:dyDescent="0.25">
      <c r="A29" s="25">
        <v>15</v>
      </c>
      <c r="B29" s="26" t="s">
        <v>86</v>
      </c>
      <c r="C29" s="27"/>
      <c r="D29" s="183">
        <v>2036</v>
      </c>
      <c r="E29" s="27"/>
      <c r="F29" s="29">
        <v>0.2</v>
      </c>
      <c r="G29" s="26" t="s">
        <v>1343</v>
      </c>
      <c r="H29" s="26" t="s">
        <v>1344</v>
      </c>
      <c r="I29" s="26" t="s">
        <v>653</v>
      </c>
      <c r="J29" s="28">
        <v>1</v>
      </c>
      <c r="K29" s="26" t="s">
        <v>53</v>
      </c>
      <c r="L29" s="30">
        <v>0.4</v>
      </c>
      <c r="M29" s="31" t="s">
        <v>63</v>
      </c>
      <c r="N29" s="26" t="s">
        <v>189</v>
      </c>
      <c r="O29" s="30">
        <v>0</v>
      </c>
      <c r="P29" s="30"/>
    </row>
    <row r="30" spans="1:16" x14ac:dyDescent="0.25">
      <c r="A30" s="79" t="s">
        <v>39</v>
      </c>
      <c r="B30" s="26" t="s">
        <v>200</v>
      </c>
      <c r="C30" s="27"/>
      <c r="D30" s="183"/>
      <c r="E30" s="27"/>
      <c r="F30" s="29"/>
      <c r="G30" s="26" t="s">
        <v>1345</v>
      </c>
      <c r="H30" s="26" t="s">
        <v>1344</v>
      </c>
      <c r="I30" s="26" t="s">
        <v>39</v>
      </c>
      <c r="J30" s="28">
        <v>1</v>
      </c>
      <c r="K30" s="26" t="s">
        <v>53</v>
      </c>
      <c r="L30" s="30"/>
      <c r="M30" s="26" t="s">
        <v>39</v>
      </c>
      <c r="N30" s="26" t="s">
        <v>1346</v>
      </c>
      <c r="O30" s="33" t="s">
        <v>39</v>
      </c>
      <c r="P30" s="30"/>
    </row>
    <row r="31" spans="1:16" x14ac:dyDescent="0.25">
      <c r="A31" s="79" t="s">
        <v>39</v>
      </c>
      <c r="B31" s="26" t="s">
        <v>1008</v>
      </c>
      <c r="C31" s="27"/>
      <c r="D31" s="183">
        <v>2036</v>
      </c>
      <c r="E31" s="27"/>
      <c r="F31" s="29">
        <v>0.2</v>
      </c>
      <c r="G31" s="26" t="s">
        <v>1343</v>
      </c>
      <c r="H31" s="26" t="s">
        <v>1344</v>
      </c>
      <c r="I31" s="26" t="s">
        <v>39</v>
      </c>
      <c r="J31" s="28">
        <v>1</v>
      </c>
      <c r="K31" s="26" t="s">
        <v>53</v>
      </c>
      <c r="L31" s="33" t="s">
        <v>39</v>
      </c>
      <c r="M31" s="26" t="s">
        <v>39</v>
      </c>
      <c r="N31" s="26" t="s">
        <v>1347</v>
      </c>
      <c r="O31" s="30"/>
      <c r="P31" s="30"/>
    </row>
    <row r="32" spans="1:16" x14ac:dyDescent="0.25">
      <c r="A32" s="25">
        <v>16</v>
      </c>
      <c r="B32" s="27"/>
      <c r="C32" s="27"/>
      <c r="D32" s="183">
        <v>1898</v>
      </c>
      <c r="E32" s="27"/>
      <c r="F32" s="29">
        <v>0.03</v>
      </c>
      <c r="G32" s="26" t="s">
        <v>1348</v>
      </c>
      <c r="H32" s="26" t="s">
        <v>1349</v>
      </c>
      <c r="I32" s="26" t="s">
        <v>657</v>
      </c>
      <c r="J32" s="28">
        <v>7</v>
      </c>
      <c r="K32" s="85" t="s">
        <v>1350</v>
      </c>
      <c r="L32" s="30">
        <v>0.21</v>
      </c>
      <c r="M32" s="31" t="s">
        <v>63</v>
      </c>
      <c r="N32" s="26" t="s">
        <v>1351</v>
      </c>
      <c r="O32" s="30">
        <v>1.1000000000000001</v>
      </c>
      <c r="P32" s="30">
        <v>1</v>
      </c>
    </row>
    <row r="33" spans="1:16" x14ac:dyDescent="0.25">
      <c r="A33" s="25">
        <f t="shared" ref="A33:A41" si="1">A32+1</f>
        <v>17</v>
      </c>
      <c r="B33" s="27"/>
      <c r="C33" s="27"/>
      <c r="D33" s="184" t="s">
        <v>1352</v>
      </c>
      <c r="E33" s="27"/>
      <c r="F33" s="29">
        <v>0.2</v>
      </c>
      <c r="G33" s="26" t="s">
        <v>1353</v>
      </c>
      <c r="H33" s="26" t="s">
        <v>1354</v>
      </c>
      <c r="I33" s="26" t="s">
        <v>657</v>
      </c>
      <c r="J33" s="28">
        <v>4</v>
      </c>
      <c r="K33" s="26" t="s">
        <v>631</v>
      </c>
      <c r="L33" s="30">
        <v>0.8</v>
      </c>
      <c r="M33" s="31" t="s">
        <v>63</v>
      </c>
      <c r="N33" s="26" t="s">
        <v>564</v>
      </c>
      <c r="O33" s="30">
        <v>2</v>
      </c>
      <c r="P33" s="30">
        <v>2.5</v>
      </c>
    </row>
    <row r="34" spans="1:16" x14ac:dyDescent="0.25">
      <c r="A34" s="25">
        <f t="shared" si="1"/>
        <v>18</v>
      </c>
      <c r="B34" s="27"/>
      <c r="C34" s="27"/>
      <c r="D34" s="184" t="s">
        <v>1352</v>
      </c>
      <c r="E34" s="27"/>
      <c r="F34" s="29">
        <v>0.2</v>
      </c>
      <c r="G34" s="26" t="s">
        <v>1353</v>
      </c>
      <c r="H34" s="26" t="s">
        <v>1354</v>
      </c>
      <c r="I34" s="26" t="s">
        <v>657</v>
      </c>
      <c r="J34" s="28">
        <v>4</v>
      </c>
      <c r="K34" s="26" t="s">
        <v>631</v>
      </c>
      <c r="L34" s="30">
        <v>0.8</v>
      </c>
      <c r="M34" s="31" t="s">
        <v>63</v>
      </c>
      <c r="N34" s="26" t="s">
        <v>1355</v>
      </c>
      <c r="O34" s="30">
        <v>2</v>
      </c>
      <c r="P34" s="30">
        <v>2.5</v>
      </c>
    </row>
    <row r="35" spans="1:16" x14ac:dyDescent="0.25">
      <c r="A35" s="25">
        <f t="shared" si="1"/>
        <v>19</v>
      </c>
      <c r="B35" s="27"/>
      <c r="C35" s="27"/>
      <c r="D35" s="183">
        <v>2037</v>
      </c>
      <c r="E35" s="27"/>
      <c r="F35" s="29">
        <v>0.2</v>
      </c>
      <c r="G35" s="26" t="s">
        <v>1356</v>
      </c>
      <c r="H35" s="26" t="s">
        <v>1357</v>
      </c>
      <c r="I35" s="26" t="s">
        <v>657</v>
      </c>
      <c r="J35" s="28">
        <v>1</v>
      </c>
      <c r="K35" s="26" t="s">
        <v>53</v>
      </c>
      <c r="L35" s="30">
        <v>0.2</v>
      </c>
      <c r="M35" s="31" t="s">
        <v>63</v>
      </c>
      <c r="N35" s="26" t="s">
        <v>1358</v>
      </c>
      <c r="O35" s="30">
        <v>1.1000000000000001</v>
      </c>
      <c r="P35" s="30">
        <v>1</v>
      </c>
    </row>
    <row r="36" spans="1:16" x14ac:dyDescent="0.25">
      <c r="A36" s="25">
        <f t="shared" si="1"/>
        <v>20</v>
      </c>
      <c r="B36" s="27"/>
      <c r="C36" s="26" t="s">
        <v>70</v>
      </c>
      <c r="D36" s="184" t="s">
        <v>1359</v>
      </c>
      <c r="E36" s="27"/>
      <c r="F36" s="29">
        <v>0.4</v>
      </c>
      <c r="G36" s="26" t="s">
        <v>1360</v>
      </c>
      <c r="H36" s="26" t="s">
        <v>1361</v>
      </c>
      <c r="I36" s="26" t="s">
        <v>657</v>
      </c>
      <c r="J36" s="28">
        <v>4</v>
      </c>
      <c r="K36" s="26" t="s">
        <v>631</v>
      </c>
      <c r="L36" s="30">
        <v>1.6</v>
      </c>
      <c r="M36" s="31" t="s">
        <v>63</v>
      </c>
      <c r="N36" s="26" t="s">
        <v>1362</v>
      </c>
      <c r="O36" s="30">
        <v>3.6</v>
      </c>
      <c r="P36" s="30">
        <v>5</v>
      </c>
    </row>
    <row r="37" spans="1:16" x14ac:dyDescent="0.25">
      <c r="A37" s="25">
        <f t="shared" si="1"/>
        <v>21</v>
      </c>
      <c r="B37" s="27"/>
      <c r="C37" s="27"/>
      <c r="D37" s="183">
        <v>2038</v>
      </c>
      <c r="E37" s="27"/>
      <c r="F37" s="29">
        <v>0.2</v>
      </c>
      <c r="G37" s="26" t="s">
        <v>1363</v>
      </c>
      <c r="H37" s="26" t="s">
        <v>1364</v>
      </c>
      <c r="I37" s="26" t="s">
        <v>657</v>
      </c>
      <c r="J37" s="28">
        <v>1</v>
      </c>
      <c r="K37" s="26" t="s">
        <v>53</v>
      </c>
      <c r="L37" s="30">
        <v>0.2</v>
      </c>
      <c r="M37" s="31" t="s">
        <v>63</v>
      </c>
      <c r="N37" s="26" t="s">
        <v>1365</v>
      </c>
      <c r="O37" s="30">
        <v>1.1000000000000001</v>
      </c>
      <c r="P37" s="30">
        <v>1</v>
      </c>
    </row>
    <row r="38" spans="1:16" x14ac:dyDescent="0.25">
      <c r="A38" s="25">
        <f t="shared" si="1"/>
        <v>22</v>
      </c>
      <c r="B38" s="27"/>
      <c r="C38" s="26" t="s">
        <v>128</v>
      </c>
      <c r="D38" s="183">
        <v>99</v>
      </c>
      <c r="E38" s="27"/>
      <c r="F38" s="29">
        <v>0.13</v>
      </c>
      <c r="G38" s="26" t="s">
        <v>1366</v>
      </c>
      <c r="H38" s="26" t="s">
        <v>1367</v>
      </c>
      <c r="I38" s="26" t="s">
        <v>657</v>
      </c>
      <c r="J38" s="28">
        <v>1</v>
      </c>
      <c r="K38" s="26" t="s">
        <v>473</v>
      </c>
      <c r="L38" s="30">
        <v>0.13</v>
      </c>
      <c r="M38" s="31" t="s">
        <v>63</v>
      </c>
      <c r="N38" s="26" t="s">
        <v>564</v>
      </c>
      <c r="O38" s="30">
        <v>1.3</v>
      </c>
      <c r="P38" s="30">
        <v>1</v>
      </c>
    </row>
    <row r="39" spans="1:16" x14ac:dyDescent="0.25">
      <c r="A39" s="25">
        <f t="shared" si="1"/>
        <v>23</v>
      </c>
      <c r="B39" s="27"/>
      <c r="C39" s="27"/>
      <c r="D39" s="183">
        <v>2039</v>
      </c>
      <c r="E39" s="27"/>
      <c r="F39" s="29">
        <v>0.2</v>
      </c>
      <c r="G39" s="26" t="s">
        <v>1368</v>
      </c>
      <c r="H39" s="26" t="s">
        <v>1369</v>
      </c>
      <c r="I39" s="26" t="s">
        <v>657</v>
      </c>
      <c r="J39" s="28">
        <v>1</v>
      </c>
      <c r="K39" s="26" t="s">
        <v>53</v>
      </c>
      <c r="L39" s="30">
        <v>0.2</v>
      </c>
      <c r="M39" s="31" t="s">
        <v>63</v>
      </c>
      <c r="N39" s="26" t="s">
        <v>564</v>
      </c>
      <c r="O39" s="30">
        <v>1.1000000000000001</v>
      </c>
      <c r="P39" s="30">
        <v>1</v>
      </c>
    </row>
    <row r="40" spans="1:16" x14ac:dyDescent="0.25">
      <c r="A40" s="25">
        <f t="shared" si="1"/>
        <v>24</v>
      </c>
      <c r="B40" s="27"/>
      <c r="C40" s="27"/>
      <c r="D40" s="183">
        <v>2040</v>
      </c>
      <c r="E40" s="27"/>
      <c r="F40" s="29">
        <v>0.2</v>
      </c>
      <c r="G40" s="26" t="s">
        <v>1370</v>
      </c>
      <c r="H40" s="26" t="s">
        <v>1371</v>
      </c>
      <c r="I40" s="26" t="s">
        <v>657</v>
      </c>
      <c r="J40" s="28">
        <v>1</v>
      </c>
      <c r="K40" s="26" t="s">
        <v>53</v>
      </c>
      <c r="L40" s="30">
        <v>0.2</v>
      </c>
      <c r="M40" s="31" t="s">
        <v>63</v>
      </c>
      <c r="N40" s="26" t="s">
        <v>1372</v>
      </c>
      <c r="O40" s="30">
        <v>1.1000000000000001</v>
      </c>
      <c r="P40" s="30">
        <v>1</v>
      </c>
    </row>
    <row r="41" spans="1:16" x14ac:dyDescent="0.25">
      <c r="A41" s="25">
        <f t="shared" si="1"/>
        <v>25</v>
      </c>
      <c r="B41" s="26" t="s">
        <v>86</v>
      </c>
      <c r="C41" s="27"/>
      <c r="D41" s="183">
        <v>2040</v>
      </c>
      <c r="E41" s="27"/>
      <c r="F41" s="29">
        <v>0.2</v>
      </c>
      <c r="G41" s="26" t="s">
        <v>1370</v>
      </c>
      <c r="H41" s="26" t="s">
        <v>1371</v>
      </c>
      <c r="I41" s="26" t="s">
        <v>657</v>
      </c>
      <c r="J41" s="28">
        <v>1</v>
      </c>
      <c r="K41" s="26" t="s">
        <v>53</v>
      </c>
      <c r="L41" s="30">
        <v>0.2</v>
      </c>
      <c r="M41" s="31" t="s">
        <v>63</v>
      </c>
      <c r="N41" s="26" t="s">
        <v>1372</v>
      </c>
      <c r="O41" s="30">
        <v>4</v>
      </c>
      <c r="P41" s="30"/>
    </row>
    <row r="42" spans="1:16" x14ac:dyDescent="0.25">
      <c r="A42" s="79" t="s">
        <v>39</v>
      </c>
      <c r="B42" s="26" t="s">
        <v>200</v>
      </c>
      <c r="C42" s="27"/>
      <c r="D42" s="183"/>
      <c r="E42" s="27"/>
      <c r="F42" s="29"/>
      <c r="G42" s="26" t="s">
        <v>1373</v>
      </c>
      <c r="H42" s="26" t="s">
        <v>1374</v>
      </c>
      <c r="I42" s="26" t="s">
        <v>39</v>
      </c>
      <c r="J42" s="28">
        <v>1</v>
      </c>
      <c r="K42" s="26" t="s">
        <v>53</v>
      </c>
      <c r="L42" s="30"/>
      <c r="M42" s="26" t="s">
        <v>39</v>
      </c>
      <c r="N42" s="26" t="s">
        <v>1375</v>
      </c>
      <c r="O42" s="33" t="s">
        <v>39</v>
      </c>
      <c r="P42" s="30"/>
    </row>
    <row r="43" spans="1:16" x14ac:dyDescent="0.25">
      <c r="A43" s="25">
        <v>26</v>
      </c>
      <c r="B43" s="27"/>
      <c r="C43" s="27"/>
      <c r="D43" s="183">
        <v>2043</v>
      </c>
      <c r="E43" s="27"/>
      <c r="F43" s="29">
        <v>0.2</v>
      </c>
      <c r="G43" s="26" t="s">
        <v>446</v>
      </c>
      <c r="H43" s="26" t="s">
        <v>1376</v>
      </c>
      <c r="I43" s="26" t="s">
        <v>657</v>
      </c>
      <c r="J43" s="28">
        <v>1</v>
      </c>
      <c r="K43" s="26" t="s">
        <v>53</v>
      </c>
      <c r="L43" s="30">
        <v>0.2</v>
      </c>
      <c r="M43" s="31" t="s">
        <v>63</v>
      </c>
      <c r="N43" s="26" t="s">
        <v>371</v>
      </c>
      <c r="O43" s="30">
        <v>1.1000000000000001</v>
      </c>
      <c r="P43" s="30">
        <v>1</v>
      </c>
    </row>
    <row r="44" spans="1:16" x14ac:dyDescent="0.25">
      <c r="A44" s="25">
        <f t="shared" ref="A44:A52" si="2">A43+1</f>
        <v>27</v>
      </c>
      <c r="B44" s="27"/>
      <c r="C44" s="27"/>
      <c r="D44" s="183">
        <v>2041</v>
      </c>
      <c r="E44" s="27"/>
      <c r="F44" s="29">
        <v>0.2</v>
      </c>
      <c r="G44" s="26" t="s">
        <v>1377</v>
      </c>
      <c r="H44" s="26" t="s">
        <v>1378</v>
      </c>
      <c r="I44" s="26" t="s">
        <v>657</v>
      </c>
      <c r="J44" s="28">
        <v>1</v>
      </c>
      <c r="K44" s="26" t="s">
        <v>53</v>
      </c>
      <c r="L44" s="30">
        <v>0.2</v>
      </c>
      <c r="M44" s="31" t="s">
        <v>63</v>
      </c>
      <c r="N44" s="26" t="s">
        <v>98</v>
      </c>
      <c r="O44" s="30">
        <v>1.1000000000000001</v>
      </c>
      <c r="P44" s="30">
        <v>1.75</v>
      </c>
    </row>
    <row r="45" spans="1:16" x14ac:dyDescent="0.25">
      <c r="A45" s="25">
        <f t="shared" si="2"/>
        <v>28</v>
      </c>
      <c r="B45" s="27"/>
      <c r="C45" s="27"/>
      <c r="D45" s="183">
        <v>2042</v>
      </c>
      <c r="E45" s="27"/>
      <c r="F45" s="29">
        <v>0.2</v>
      </c>
      <c r="G45" s="26" t="s">
        <v>1379</v>
      </c>
      <c r="H45" s="26" t="s">
        <v>1380</v>
      </c>
      <c r="I45" s="26" t="s">
        <v>657</v>
      </c>
      <c r="J45" s="28">
        <v>1</v>
      </c>
      <c r="K45" s="26" t="s">
        <v>53</v>
      </c>
      <c r="L45" s="30">
        <v>0.2</v>
      </c>
      <c r="M45" s="31" t="s">
        <v>63</v>
      </c>
      <c r="N45" s="26" t="s">
        <v>1254</v>
      </c>
      <c r="O45" s="30">
        <v>1.1000000000000001</v>
      </c>
      <c r="P45" s="30">
        <v>1.25</v>
      </c>
    </row>
    <row r="46" spans="1:16" x14ac:dyDescent="0.25">
      <c r="A46" s="25">
        <f t="shared" si="2"/>
        <v>29</v>
      </c>
      <c r="B46" s="27"/>
      <c r="C46" s="27"/>
      <c r="D46" s="183">
        <v>1847</v>
      </c>
      <c r="E46" s="27"/>
      <c r="F46" s="29">
        <v>0.04</v>
      </c>
      <c r="G46" s="26" t="s">
        <v>1381</v>
      </c>
      <c r="H46" s="26" t="s">
        <v>1382</v>
      </c>
      <c r="I46" s="26" t="s">
        <v>657</v>
      </c>
      <c r="J46" s="28">
        <v>5</v>
      </c>
      <c r="K46" s="26" t="s">
        <v>1383</v>
      </c>
      <c r="L46" s="30">
        <v>0.2</v>
      </c>
      <c r="M46" s="31" t="s">
        <v>63</v>
      </c>
      <c r="N46" s="26" t="s">
        <v>1384</v>
      </c>
      <c r="O46" s="30">
        <v>1.2</v>
      </c>
      <c r="P46" s="30">
        <v>1</v>
      </c>
    </row>
    <row r="47" spans="1:16" x14ac:dyDescent="0.25">
      <c r="A47" s="25">
        <f t="shared" si="2"/>
        <v>30</v>
      </c>
      <c r="B47" s="27"/>
      <c r="C47" s="27"/>
      <c r="D47" s="183">
        <v>2045</v>
      </c>
      <c r="E47" s="27"/>
      <c r="F47" s="29">
        <v>0.2</v>
      </c>
      <c r="G47" s="26" t="s">
        <v>1385</v>
      </c>
      <c r="H47" s="26" t="s">
        <v>1386</v>
      </c>
      <c r="I47" s="26" t="s">
        <v>657</v>
      </c>
      <c r="J47" s="28">
        <v>1</v>
      </c>
      <c r="K47" s="26" t="s">
        <v>53</v>
      </c>
      <c r="L47" s="30">
        <v>0.2</v>
      </c>
      <c r="M47" s="31" t="s">
        <v>63</v>
      </c>
      <c r="N47" s="26" t="s">
        <v>564</v>
      </c>
      <c r="O47" s="30">
        <v>1.1000000000000001</v>
      </c>
      <c r="P47" s="30">
        <v>6</v>
      </c>
    </row>
    <row r="48" spans="1:16" x14ac:dyDescent="0.25">
      <c r="A48" s="25">
        <f t="shared" si="2"/>
        <v>31</v>
      </c>
      <c r="B48" s="27"/>
      <c r="C48" s="27"/>
      <c r="D48" s="183">
        <v>2044</v>
      </c>
      <c r="E48" s="27"/>
      <c r="F48" s="29">
        <v>0.2</v>
      </c>
      <c r="G48" s="26" t="s">
        <v>1387</v>
      </c>
      <c r="H48" s="26" t="s">
        <v>1388</v>
      </c>
      <c r="I48" s="26" t="s">
        <v>657</v>
      </c>
      <c r="J48" s="28">
        <v>1</v>
      </c>
      <c r="K48" s="26" t="s">
        <v>53</v>
      </c>
      <c r="L48" s="30">
        <v>0.2</v>
      </c>
      <c r="M48" s="31" t="s">
        <v>63</v>
      </c>
      <c r="N48" s="26" t="s">
        <v>1389</v>
      </c>
      <c r="O48" s="30">
        <v>1.1000000000000001</v>
      </c>
      <c r="P48" s="30">
        <v>1.75</v>
      </c>
    </row>
    <row r="49" spans="1:16" x14ac:dyDescent="0.25">
      <c r="A49" s="25">
        <f t="shared" si="2"/>
        <v>32</v>
      </c>
      <c r="B49" s="27"/>
      <c r="C49" s="27"/>
      <c r="D49" s="183">
        <v>1861</v>
      </c>
      <c r="E49" s="27"/>
      <c r="F49" s="29">
        <v>0.2</v>
      </c>
      <c r="G49" s="26" t="s">
        <v>1390</v>
      </c>
      <c r="H49" s="26" t="s">
        <v>1391</v>
      </c>
      <c r="I49" s="26" t="s">
        <v>657</v>
      </c>
      <c r="J49" s="28">
        <v>1</v>
      </c>
      <c r="K49" s="26" t="s">
        <v>53</v>
      </c>
      <c r="L49" s="30">
        <v>0.2</v>
      </c>
      <c r="M49" s="31" t="s">
        <v>63</v>
      </c>
      <c r="N49" s="26" t="s">
        <v>1392</v>
      </c>
      <c r="O49" s="30">
        <v>1.1000000000000001</v>
      </c>
      <c r="P49" s="30">
        <v>1.25</v>
      </c>
    </row>
    <row r="50" spans="1:16" x14ac:dyDescent="0.25">
      <c r="A50" s="25">
        <f t="shared" si="2"/>
        <v>33</v>
      </c>
      <c r="B50" s="27"/>
      <c r="C50" s="26" t="s">
        <v>70</v>
      </c>
      <c r="D50" s="184" t="s">
        <v>1393</v>
      </c>
      <c r="E50" s="27"/>
      <c r="F50" s="29">
        <v>0.28000000000000003</v>
      </c>
      <c r="G50" s="26" t="s">
        <v>1360</v>
      </c>
      <c r="H50" s="26" t="s">
        <v>1394</v>
      </c>
      <c r="I50" s="26" t="s">
        <v>657</v>
      </c>
      <c r="J50" s="28">
        <v>4</v>
      </c>
      <c r="K50" s="26" t="s">
        <v>631</v>
      </c>
      <c r="L50" s="30">
        <v>1.1200000000000001</v>
      </c>
      <c r="M50" s="31" t="s">
        <v>63</v>
      </c>
      <c r="N50" s="26" t="s">
        <v>611</v>
      </c>
      <c r="O50" s="30">
        <v>1.9</v>
      </c>
      <c r="P50" s="30">
        <v>3.75</v>
      </c>
    </row>
    <row r="51" spans="1:16" x14ac:dyDescent="0.25">
      <c r="A51" s="25">
        <f t="shared" si="2"/>
        <v>34</v>
      </c>
      <c r="B51" s="27"/>
      <c r="C51" s="27"/>
      <c r="D51" s="183">
        <v>1848</v>
      </c>
      <c r="E51" s="27"/>
      <c r="F51" s="29">
        <v>0.05</v>
      </c>
      <c r="G51" s="26" t="s">
        <v>1395</v>
      </c>
      <c r="H51" s="26" t="s">
        <v>1396</v>
      </c>
      <c r="I51" s="26" t="s">
        <v>657</v>
      </c>
      <c r="J51" s="28">
        <v>4</v>
      </c>
      <c r="K51" s="26" t="s">
        <v>43</v>
      </c>
      <c r="L51" s="30">
        <v>0.2</v>
      </c>
      <c r="M51" s="31" t="s">
        <v>63</v>
      </c>
      <c r="N51" s="26" t="s">
        <v>1397</v>
      </c>
      <c r="O51" s="30">
        <v>1.2</v>
      </c>
      <c r="P51" s="30">
        <v>1</v>
      </c>
    </row>
    <row r="52" spans="1:16" s="286" customFormat="1" x14ac:dyDescent="0.25">
      <c r="A52" s="25">
        <f t="shared" si="2"/>
        <v>35</v>
      </c>
      <c r="B52" s="26" t="s">
        <v>86</v>
      </c>
      <c r="C52" s="26" t="s">
        <v>1137</v>
      </c>
      <c r="D52" s="183">
        <v>50</v>
      </c>
      <c r="E52" s="27"/>
      <c r="F52" s="29">
        <v>7.5</v>
      </c>
      <c r="G52" s="26" t="s">
        <v>1398</v>
      </c>
      <c r="H52" s="26" t="s">
        <v>1399</v>
      </c>
      <c r="I52" s="26" t="s">
        <v>657</v>
      </c>
      <c r="J52" s="28">
        <v>1</v>
      </c>
      <c r="K52" s="26" t="s">
        <v>53</v>
      </c>
      <c r="L52" s="30">
        <v>7.71</v>
      </c>
      <c r="M52" s="31" t="s">
        <v>63</v>
      </c>
      <c r="N52" s="26" t="s">
        <v>64</v>
      </c>
      <c r="O52" s="30">
        <v>20</v>
      </c>
      <c r="P52" s="30">
        <v>30</v>
      </c>
    </row>
    <row r="53" spans="1:16" x14ac:dyDescent="0.25">
      <c r="A53" s="79" t="s">
        <v>39</v>
      </c>
      <c r="B53" s="26" t="s">
        <v>200</v>
      </c>
      <c r="C53" s="27"/>
      <c r="D53" s="183">
        <v>1306</v>
      </c>
      <c r="E53" s="27"/>
      <c r="F53" s="29">
        <v>0.05</v>
      </c>
      <c r="G53" s="26" t="s">
        <v>511</v>
      </c>
      <c r="H53" s="27"/>
      <c r="I53" s="26" t="s">
        <v>39</v>
      </c>
      <c r="J53" s="28">
        <v>1</v>
      </c>
      <c r="K53" s="26" t="s">
        <v>53</v>
      </c>
      <c r="L53" s="30"/>
      <c r="M53" s="26" t="s">
        <v>39</v>
      </c>
      <c r="N53" s="27"/>
      <c r="O53" s="30"/>
      <c r="P53" s="30"/>
    </row>
    <row r="54" spans="1:16" x14ac:dyDescent="0.25">
      <c r="A54" s="79" t="s">
        <v>39</v>
      </c>
      <c r="B54" s="26" t="s">
        <v>1008</v>
      </c>
      <c r="C54" s="27"/>
      <c r="D54" s="183">
        <v>1077</v>
      </c>
      <c r="E54" s="27"/>
      <c r="F54" s="29">
        <v>0.03</v>
      </c>
      <c r="G54" s="26" t="s">
        <v>1286</v>
      </c>
      <c r="H54" s="27"/>
      <c r="I54" s="26" t="s">
        <v>39</v>
      </c>
      <c r="J54" s="28">
        <v>1</v>
      </c>
      <c r="K54" s="26" t="s">
        <v>53</v>
      </c>
      <c r="L54" s="30"/>
      <c r="M54" s="26" t="s">
        <v>39</v>
      </c>
      <c r="N54" s="27"/>
      <c r="O54" s="30"/>
      <c r="P54" s="30"/>
    </row>
    <row r="55" spans="1:16" x14ac:dyDescent="0.25">
      <c r="A55" s="79" t="s">
        <v>39</v>
      </c>
      <c r="B55" s="26" t="s">
        <v>1222</v>
      </c>
      <c r="C55" s="27"/>
      <c r="D55" s="183">
        <v>1757</v>
      </c>
      <c r="E55" s="26" t="s">
        <v>86</v>
      </c>
      <c r="F55" s="29">
        <v>0.13</v>
      </c>
      <c r="G55" s="26" t="s">
        <v>1400</v>
      </c>
      <c r="H55" s="27"/>
      <c r="I55" s="26" t="s">
        <v>39</v>
      </c>
      <c r="J55" s="28">
        <v>1</v>
      </c>
      <c r="K55" s="26" t="s">
        <v>53</v>
      </c>
      <c r="L55" s="30"/>
      <c r="M55" s="26" t="s">
        <v>39</v>
      </c>
      <c r="N55" s="27"/>
      <c r="O55" s="30"/>
      <c r="P55" s="30"/>
    </row>
    <row r="56" spans="1:16" x14ac:dyDescent="0.25">
      <c r="A56" s="25">
        <v>36</v>
      </c>
      <c r="B56" s="27"/>
      <c r="C56" s="27"/>
      <c r="D56" s="183">
        <v>2046</v>
      </c>
      <c r="E56" s="27"/>
      <c r="F56" s="29">
        <v>0.2</v>
      </c>
      <c r="G56" s="26" t="s">
        <v>1401</v>
      </c>
      <c r="H56" s="26" t="s">
        <v>1402</v>
      </c>
      <c r="I56" s="26" t="s">
        <v>657</v>
      </c>
      <c r="J56" s="28">
        <v>1</v>
      </c>
      <c r="K56" s="26" t="s">
        <v>53</v>
      </c>
      <c r="L56" s="30">
        <v>0.2</v>
      </c>
      <c r="M56" s="31" t="s">
        <v>63</v>
      </c>
      <c r="N56" s="26" t="s">
        <v>85</v>
      </c>
      <c r="O56" s="30">
        <v>1.1000000000000001</v>
      </c>
      <c r="P56" s="30">
        <v>5</v>
      </c>
    </row>
    <row r="57" spans="1:16" x14ac:dyDescent="0.25">
      <c r="A57" s="25">
        <f t="shared" ref="A57:A62" si="3">A56+1</f>
        <v>37</v>
      </c>
      <c r="B57" s="27"/>
      <c r="C57" s="27"/>
      <c r="D57" s="183">
        <v>2047</v>
      </c>
      <c r="E57" s="27"/>
      <c r="F57" s="29">
        <v>0.2</v>
      </c>
      <c r="G57" s="26" t="s">
        <v>1403</v>
      </c>
      <c r="H57" s="26" t="s">
        <v>1404</v>
      </c>
      <c r="I57" s="26" t="s">
        <v>657</v>
      </c>
      <c r="J57" s="28">
        <v>1</v>
      </c>
      <c r="K57" s="26" t="s">
        <v>53</v>
      </c>
      <c r="L57" s="30">
        <v>0.2</v>
      </c>
      <c r="M57" s="31" t="s">
        <v>63</v>
      </c>
      <c r="N57" s="26" t="s">
        <v>1405</v>
      </c>
      <c r="O57" s="30">
        <v>1.1000000000000001</v>
      </c>
      <c r="P57" s="30">
        <v>1</v>
      </c>
    </row>
    <row r="58" spans="1:16" x14ac:dyDescent="0.25">
      <c r="A58" s="25">
        <f t="shared" si="3"/>
        <v>38</v>
      </c>
      <c r="B58" s="27"/>
      <c r="C58" s="27"/>
      <c r="D58" s="183">
        <v>1846</v>
      </c>
      <c r="E58" s="27"/>
      <c r="F58" s="29">
        <v>0.03</v>
      </c>
      <c r="G58" s="26" t="s">
        <v>1406</v>
      </c>
      <c r="H58" s="26" t="s">
        <v>1407</v>
      </c>
      <c r="I58" s="26" t="s">
        <v>657</v>
      </c>
      <c r="J58" s="28">
        <v>7</v>
      </c>
      <c r="K58" s="26" t="s">
        <v>1408</v>
      </c>
      <c r="L58" s="30">
        <v>0.21</v>
      </c>
      <c r="M58" s="31" t="s">
        <v>63</v>
      </c>
      <c r="N58" s="26" t="s">
        <v>1409</v>
      </c>
      <c r="O58" s="30">
        <v>1.2</v>
      </c>
      <c r="P58" s="30">
        <v>1</v>
      </c>
    </row>
    <row r="59" spans="1:16" x14ac:dyDescent="0.25">
      <c r="A59" s="25">
        <f t="shared" si="3"/>
        <v>39</v>
      </c>
      <c r="B59" s="27"/>
      <c r="C59" s="27"/>
      <c r="D59" s="184" t="s">
        <v>1410</v>
      </c>
      <c r="E59" s="27"/>
      <c r="F59" s="29">
        <v>0.13</v>
      </c>
      <c r="G59" s="26" t="s">
        <v>1360</v>
      </c>
      <c r="H59" s="26" t="s">
        <v>1411</v>
      </c>
      <c r="I59" s="26" t="s">
        <v>657</v>
      </c>
      <c r="J59" s="28">
        <v>4</v>
      </c>
      <c r="K59" s="26" t="s">
        <v>631</v>
      </c>
      <c r="L59" s="30">
        <v>0.52</v>
      </c>
      <c r="M59" s="31" t="s">
        <v>63</v>
      </c>
      <c r="N59" s="26" t="s">
        <v>1412</v>
      </c>
      <c r="O59" s="30">
        <v>1.5</v>
      </c>
      <c r="P59" s="30">
        <v>2.5</v>
      </c>
    </row>
    <row r="60" spans="1:16" x14ac:dyDescent="0.25">
      <c r="A60" s="25">
        <f t="shared" si="3"/>
        <v>40</v>
      </c>
      <c r="B60" s="26" t="s">
        <v>39</v>
      </c>
      <c r="C60" s="26" t="s">
        <v>63</v>
      </c>
      <c r="D60" s="183">
        <v>605</v>
      </c>
      <c r="E60" s="27"/>
      <c r="F60" s="29">
        <v>0.2</v>
      </c>
      <c r="G60" s="26" t="s">
        <v>1413</v>
      </c>
      <c r="H60" s="26" t="s">
        <v>1414</v>
      </c>
      <c r="I60" s="26" t="s">
        <v>657</v>
      </c>
      <c r="J60" s="28">
        <v>1</v>
      </c>
      <c r="K60" s="26" t="s">
        <v>199</v>
      </c>
      <c r="L60" s="30">
        <v>0.2</v>
      </c>
      <c r="M60" s="31" t="s">
        <v>63</v>
      </c>
      <c r="N60" s="26" t="s">
        <v>226</v>
      </c>
      <c r="O60" s="30">
        <v>1.3</v>
      </c>
      <c r="P60" s="30">
        <v>1</v>
      </c>
    </row>
    <row r="61" spans="1:16" x14ac:dyDescent="0.25">
      <c r="A61" s="25">
        <f t="shared" si="3"/>
        <v>41</v>
      </c>
      <c r="B61" s="27"/>
      <c r="C61" s="26" t="s">
        <v>128</v>
      </c>
      <c r="D61" s="183">
        <v>100</v>
      </c>
      <c r="E61" s="27"/>
      <c r="F61" s="29">
        <v>0.13</v>
      </c>
      <c r="G61" s="26" t="s">
        <v>1360</v>
      </c>
      <c r="H61" s="26" t="s">
        <v>1415</v>
      </c>
      <c r="I61" s="26" t="s">
        <v>657</v>
      </c>
      <c r="J61" s="28">
        <v>1</v>
      </c>
      <c r="K61" s="26" t="s">
        <v>473</v>
      </c>
      <c r="L61" s="30">
        <v>0.13</v>
      </c>
      <c r="M61" s="31" t="s">
        <v>63</v>
      </c>
      <c r="N61" s="26" t="s">
        <v>1416</v>
      </c>
      <c r="O61" s="30">
        <v>1.3</v>
      </c>
      <c r="P61" s="30">
        <v>1</v>
      </c>
    </row>
    <row r="62" spans="1:16" x14ac:dyDescent="0.25">
      <c r="A62" s="25">
        <f t="shared" si="3"/>
        <v>42</v>
      </c>
      <c r="B62" s="26" t="s">
        <v>39</v>
      </c>
      <c r="C62" s="27"/>
      <c r="D62" s="183">
        <v>1909</v>
      </c>
      <c r="E62" s="26" t="s">
        <v>86</v>
      </c>
      <c r="F62" s="29">
        <v>9.35</v>
      </c>
      <c r="G62" s="26" t="s">
        <v>1417</v>
      </c>
      <c r="H62" s="26" t="s">
        <v>1418</v>
      </c>
      <c r="I62" s="26" t="s">
        <v>657</v>
      </c>
      <c r="J62" s="28">
        <v>3</v>
      </c>
      <c r="K62" s="26" t="s">
        <v>1419</v>
      </c>
      <c r="L62" s="30">
        <v>28.05</v>
      </c>
      <c r="M62" s="31" t="s">
        <v>63</v>
      </c>
      <c r="N62" s="26" t="s">
        <v>590</v>
      </c>
      <c r="O62" s="30">
        <v>46.5</v>
      </c>
      <c r="P62" s="30">
        <v>125</v>
      </c>
    </row>
    <row r="63" spans="1:16" x14ac:dyDescent="0.25">
      <c r="A63" s="25">
        <v>43</v>
      </c>
      <c r="B63" s="26" t="s">
        <v>86</v>
      </c>
      <c r="C63" s="27"/>
      <c r="D63" s="183">
        <v>1897</v>
      </c>
      <c r="E63" s="27"/>
      <c r="F63" s="29">
        <v>0.01</v>
      </c>
      <c r="G63" s="26" t="s">
        <v>1420</v>
      </c>
      <c r="H63" s="26" t="s">
        <v>1421</v>
      </c>
      <c r="I63" s="26" t="s">
        <v>657</v>
      </c>
      <c r="J63" s="28">
        <v>1</v>
      </c>
      <c r="K63" s="26" t="s">
        <v>1005</v>
      </c>
      <c r="L63" s="30">
        <v>0.2</v>
      </c>
      <c r="M63" s="31" t="s">
        <v>63</v>
      </c>
      <c r="N63" s="26" t="s">
        <v>222</v>
      </c>
      <c r="O63" s="30">
        <v>1.2</v>
      </c>
      <c r="P63" s="30">
        <v>2</v>
      </c>
    </row>
    <row r="64" spans="1:16" x14ac:dyDescent="0.25">
      <c r="A64" s="79" t="s">
        <v>39</v>
      </c>
      <c r="B64" s="26" t="s">
        <v>200</v>
      </c>
      <c r="C64" s="27"/>
      <c r="D64" s="183">
        <v>1906</v>
      </c>
      <c r="E64" s="27"/>
      <c r="F64" s="29">
        <v>0.17</v>
      </c>
      <c r="G64" s="26" t="s">
        <v>1422</v>
      </c>
      <c r="H64" s="26" t="s">
        <v>39</v>
      </c>
      <c r="I64" s="26" t="s">
        <v>39</v>
      </c>
      <c r="J64" s="28">
        <v>1</v>
      </c>
      <c r="K64" s="26" t="s">
        <v>148</v>
      </c>
      <c r="L64" s="33" t="s">
        <v>39</v>
      </c>
      <c r="M64" s="26" t="s">
        <v>39</v>
      </c>
      <c r="N64" s="26" t="s">
        <v>39</v>
      </c>
      <c r="O64" s="33" t="s">
        <v>39</v>
      </c>
      <c r="P64" s="30"/>
    </row>
    <row r="65" spans="1:16" x14ac:dyDescent="0.25">
      <c r="A65" s="25">
        <v>44</v>
      </c>
      <c r="B65" s="27"/>
      <c r="C65" s="27"/>
      <c r="D65" s="183">
        <v>2052</v>
      </c>
      <c r="E65" s="27"/>
      <c r="F65" s="29">
        <v>0.2</v>
      </c>
      <c r="G65" s="26" t="s">
        <v>1423</v>
      </c>
      <c r="H65" s="26" t="s">
        <v>1424</v>
      </c>
      <c r="I65" s="26" t="s">
        <v>657</v>
      </c>
      <c r="J65" s="28">
        <v>1</v>
      </c>
      <c r="K65" s="26" t="s">
        <v>53</v>
      </c>
      <c r="L65" s="30">
        <v>0.2</v>
      </c>
      <c r="M65" s="31" t="s">
        <v>63</v>
      </c>
      <c r="N65" s="26" t="s">
        <v>564</v>
      </c>
      <c r="O65" s="30">
        <v>1.1000000000000001</v>
      </c>
      <c r="P65" s="30">
        <v>1</v>
      </c>
    </row>
    <row r="66" spans="1:16" x14ac:dyDescent="0.25">
      <c r="A66" s="25">
        <f>A65+1</f>
        <v>45</v>
      </c>
      <c r="B66" s="26" t="s">
        <v>86</v>
      </c>
      <c r="C66" s="27"/>
      <c r="D66" s="183">
        <v>2052</v>
      </c>
      <c r="E66" s="27"/>
      <c r="F66" s="29">
        <v>0.2</v>
      </c>
      <c r="G66" s="26" t="s">
        <v>1423</v>
      </c>
      <c r="H66" s="26" t="s">
        <v>1424</v>
      </c>
      <c r="I66" s="26" t="s">
        <v>657</v>
      </c>
      <c r="J66" s="28">
        <v>1</v>
      </c>
      <c r="K66" s="26" t="s">
        <v>53</v>
      </c>
      <c r="L66" s="30">
        <v>0.2</v>
      </c>
      <c r="M66" s="31" t="s">
        <v>63</v>
      </c>
      <c r="N66" s="26" t="s">
        <v>564</v>
      </c>
      <c r="O66" s="30">
        <v>4</v>
      </c>
      <c r="P66" s="30"/>
    </row>
    <row r="67" spans="1:16" x14ac:dyDescent="0.25">
      <c r="A67" s="79" t="s">
        <v>39</v>
      </c>
      <c r="B67" s="26" t="s">
        <v>200</v>
      </c>
      <c r="C67" s="27"/>
      <c r="D67" s="183"/>
      <c r="E67" s="27"/>
      <c r="F67" s="29"/>
      <c r="G67" s="85" t="s">
        <v>1425</v>
      </c>
      <c r="H67" s="26" t="s">
        <v>1424</v>
      </c>
      <c r="I67" s="26" t="s">
        <v>39</v>
      </c>
      <c r="J67" s="28">
        <v>1</v>
      </c>
      <c r="K67" s="26" t="s">
        <v>53</v>
      </c>
      <c r="L67" s="30"/>
      <c r="M67" s="26" t="s">
        <v>39</v>
      </c>
      <c r="N67" s="26" t="s">
        <v>1426</v>
      </c>
      <c r="O67" s="30"/>
      <c r="P67" s="30"/>
    </row>
    <row r="68" spans="1:16" x14ac:dyDescent="0.25">
      <c r="A68" s="25">
        <v>46</v>
      </c>
      <c r="B68" s="27"/>
      <c r="C68" s="27"/>
      <c r="D68" s="183">
        <v>2053</v>
      </c>
      <c r="E68" s="27"/>
      <c r="F68" s="29">
        <v>0.2</v>
      </c>
      <c r="G68" s="26" t="s">
        <v>1427</v>
      </c>
      <c r="H68" s="26" t="s">
        <v>1428</v>
      </c>
      <c r="I68" s="26" t="s">
        <v>657</v>
      </c>
      <c r="J68" s="28">
        <v>1</v>
      </c>
      <c r="K68" s="26" t="s">
        <v>53</v>
      </c>
      <c r="L68" s="30">
        <v>0.2</v>
      </c>
      <c r="M68" s="31" t="s">
        <v>63</v>
      </c>
      <c r="N68" s="26" t="s">
        <v>564</v>
      </c>
      <c r="O68" s="30">
        <v>1.1000000000000001</v>
      </c>
      <c r="P68" s="30">
        <v>1</v>
      </c>
    </row>
    <row r="69" spans="1:16" x14ac:dyDescent="0.25">
      <c r="A69" s="25">
        <f>A68+1</f>
        <v>47</v>
      </c>
      <c r="B69" s="27"/>
      <c r="C69" s="27"/>
      <c r="D69" s="183">
        <v>2054</v>
      </c>
      <c r="E69" s="27"/>
      <c r="F69" s="29">
        <v>0.2</v>
      </c>
      <c r="G69" s="26" t="s">
        <v>1429</v>
      </c>
      <c r="H69" s="26" t="s">
        <v>1430</v>
      </c>
      <c r="I69" s="26" t="s">
        <v>657</v>
      </c>
      <c r="J69" s="28">
        <v>1</v>
      </c>
      <c r="K69" s="26" t="s">
        <v>53</v>
      </c>
      <c r="L69" s="30">
        <v>0.2</v>
      </c>
      <c r="M69" s="31" t="s">
        <v>63</v>
      </c>
      <c r="N69" s="26" t="s">
        <v>64</v>
      </c>
      <c r="O69" s="30">
        <v>1.1000000000000001</v>
      </c>
      <c r="P69" s="30">
        <v>1</v>
      </c>
    </row>
    <row r="70" spans="1:16" x14ac:dyDescent="0.25">
      <c r="A70" s="25">
        <f>A69+1</f>
        <v>48</v>
      </c>
      <c r="B70" s="27"/>
      <c r="C70" s="27"/>
      <c r="D70" s="184" t="s">
        <v>1431</v>
      </c>
      <c r="E70" s="27"/>
      <c r="F70" s="29">
        <v>0.2</v>
      </c>
      <c r="G70" s="26" t="s">
        <v>1432</v>
      </c>
      <c r="H70" s="26" t="s">
        <v>1433</v>
      </c>
      <c r="I70" s="26" t="s">
        <v>657</v>
      </c>
      <c r="J70" s="28">
        <v>4</v>
      </c>
      <c r="K70" s="26" t="s">
        <v>631</v>
      </c>
      <c r="L70" s="30">
        <v>0.8</v>
      </c>
      <c r="M70" s="31" t="s">
        <v>63</v>
      </c>
      <c r="N70" s="26" t="s">
        <v>564</v>
      </c>
      <c r="O70" s="30">
        <v>2</v>
      </c>
      <c r="P70" s="30">
        <v>2.5</v>
      </c>
    </row>
    <row r="71" spans="1:16" x14ac:dyDescent="0.25">
      <c r="A71" s="25">
        <f>A70+1</f>
        <v>49</v>
      </c>
      <c r="B71" s="26" t="s">
        <v>86</v>
      </c>
      <c r="C71" s="27"/>
      <c r="D71" s="183">
        <v>1844</v>
      </c>
      <c r="E71" s="26" t="s">
        <v>1214</v>
      </c>
      <c r="F71" s="29">
        <v>0.01</v>
      </c>
      <c r="G71" s="26" t="s">
        <v>1434</v>
      </c>
      <c r="H71" s="26" t="s">
        <v>1435</v>
      </c>
      <c r="I71" s="26" t="s">
        <v>657</v>
      </c>
      <c r="J71" s="28">
        <v>4</v>
      </c>
      <c r="K71" s="26" t="s">
        <v>43</v>
      </c>
      <c r="L71" s="30">
        <v>0.21</v>
      </c>
      <c r="M71" s="31" t="s">
        <v>63</v>
      </c>
      <c r="N71" s="26" t="s">
        <v>1436</v>
      </c>
      <c r="O71" s="30">
        <v>1.2</v>
      </c>
      <c r="P71" s="30">
        <v>2</v>
      </c>
    </row>
    <row r="72" spans="1:16" x14ac:dyDescent="0.25">
      <c r="A72" s="79" t="s">
        <v>39</v>
      </c>
      <c r="B72" s="26" t="s">
        <v>200</v>
      </c>
      <c r="C72" s="27"/>
      <c r="D72" s="183">
        <v>1857</v>
      </c>
      <c r="E72" s="27"/>
      <c r="F72" s="29">
        <v>0.17</v>
      </c>
      <c r="G72" s="26" t="s">
        <v>1120</v>
      </c>
      <c r="H72" s="27"/>
      <c r="I72" s="26" t="s">
        <v>39</v>
      </c>
      <c r="J72" s="28">
        <v>1</v>
      </c>
      <c r="K72" s="26" t="s">
        <v>53</v>
      </c>
      <c r="L72" s="30"/>
      <c r="M72" s="31" t="s">
        <v>63</v>
      </c>
      <c r="N72" s="27"/>
      <c r="O72" s="30"/>
      <c r="P72" s="30"/>
    </row>
    <row r="73" spans="1:16" x14ac:dyDescent="0.25">
      <c r="A73" s="25">
        <v>50</v>
      </c>
      <c r="B73" s="27"/>
      <c r="C73" s="27"/>
      <c r="D73" s="184" t="s">
        <v>1437</v>
      </c>
      <c r="E73" s="27"/>
      <c r="F73" s="29">
        <v>0.2</v>
      </c>
      <c r="G73" s="26" t="s">
        <v>1438</v>
      </c>
      <c r="H73" s="26" t="s">
        <v>1439</v>
      </c>
      <c r="I73" s="26" t="s">
        <v>657</v>
      </c>
      <c r="J73" s="28">
        <v>4</v>
      </c>
      <c r="K73" s="26" t="s">
        <v>631</v>
      </c>
      <c r="L73" s="30">
        <v>0.8</v>
      </c>
      <c r="M73" s="31" t="s">
        <v>63</v>
      </c>
      <c r="N73" s="26" t="s">
        <v>1440</v>
      </c>
      <c r="O73" s="30">
        <v>2</v>
      </c>
      <c r="P73" s="30">
        <v>2.5</v>
      </c>
    </row>
    <row r="74" spans="1:16" x14ac:dyDescent="0.25">
      <c r="A74" s="25">
        <f t="shared" ref="A74:A81" si="4">A73+1</f>
        <v>51</v>
      </c>
      <c r="B74" s="27"/>
      <c r="C74" s="27"/>
      <c r="D74" s="183">
        <v>1899</v>
      </c>
      <c r="E74" s="27"/>
      <c r="F74" s="29">
        <v>0.05</v>
      </c>
      <c r="G74" s="26" t="s">
        <v>1441</v>
      </c>
      <c r="H74" s="26" t="s">
        <v>1442</v>
      </c>
      <c r="I74" s="26" t="s">
        <v>657</v>
      </c>
      <c r="J74" s="28">
        <v>4</v>
      </c>
      <c r="K74" s="26" t="s">
        <v>1342</v>
      </c>
      <c r="L74" s="30">
        <v>0.2</v>
      </c>
      <c r="M74" s="31" t="s">
        <v>63</v>
      </c>
      <c r="N74" s="26" t="s">
        <v>470</v>
      </c>
      <c r="O74" s="30">
        <v>1.2</v>
      </c>
      <c r="P74" s="30">
        <v>2</v>
      </c>
    </row>
    <row r="75" spans="1:16" x14ac:dyDescent="0.25">
      <c r="A75" s="25">
        <f t="shared" si="4"/>
        <v>52</v>
      </c>
      <c r="B75" s="27"/>
      <c r="C75" s="26" t="s">
        <v>223</v>
      </c>
      <c r="D75" s="183">
        <v>57</v>
      </c>
      <c r="E75" s="27"/>
      <c r="F75" s="29">
        <v>0.36</v>
      </c>
      <c r="G75" s="26" t="s">
        <v>1360</v>
      </c>
      <c r="H75" s="26" t="s">
        <v>1443</v>
      </c>
      <c r="I75" s="26" t="s">
        <v>67</v>
      </c>
      <c r="J75" s="28">
        <v>1</v>
      </c>
      <c r="K75" s="26" t="s">
        <v>288</v>
      </c>
      <c r="L75" s="30">
        <v>0.3</v>
      </c>
      <c r="M75" s="31" t="s">
        <v>63</v>
      </c>
      <c r="N75" s="26" t="s">
        <v>110</v>
      </c>
      <c r="O75" s="30">
        <v>1.25</v>
      </c>
      <c r="P75" s="30">
        <v>1.25</v>
      </c>
    </row>
    <row r="76" spans="1:16" x14ac:dyDescent="0.25">
      <c r="A76" s="25">
        <f t="shared" si="4"/>
        <v>53</v>
      </c>
      <c r="B76" s="27"/>
      <c r="C76" s="27"/>
      <c r="D76" s="183">
        <v>2063</v>
      </c>
      <c r="E76" s="27"/>
      <c r="F76" s="29">
        <v>0.2</v>
      </c>
      <c r="G76" s="26" t="s">
        <v>939</v>
      </c>
      <c r="H76" s="26" t="s">
        <v>1444</v>
      </c>
      <c r="I76" s="26" t="s">
        <v>657</v>
      </c>
      <c r="J76" s="28">
        <v>1</v>
      </c>
      <c r="K76" s="26" t="s">
        <v>53</v>
      </c>
      <c r="L76" s="30">
        <v>0.2</v>
      </c>
      <c r="M76" s="31" t="s">
        <v>63</v>
      </c>
      <c r="N76" s="26" t="s">
        <v>564</v>
      </c>
      <c r="O76" s="30">
        <v>1.1000000000000001</v>
      </c>
      <c r="P76" s="30">
        <v>1</v>
      </c>
    </row>
    <row r="77" spans="1:16" x14ac:dyDescent="0.25">
      <c r="A77" s="25">
        <f t="shared" si="4"/>
        <v>54</v>
      </c>
      <c r="B77" s="27"/>
      <c r="C77" s="27"/>
      <c r="D77" s="183">
        <v>2064</v>
      </c>
      <c r="E77" s="27"/>
      <c r="F77" s="29">
        <v>0.2</v>
      </c>
      <c r="G77" s="26" t="s">
        <v>941</v>
      </c>
      <c r="H77" s="26" t="s">
        <v>1444</v>
      </c>
      <c r="I77" s="26" t="s">
        <v>657</v>
      </c>
      <c r="J77" s="28">
        <v>1</v>
      </c>
      <c r="K77" s="26" t="s">
        <v>53</v>
      </c>
      <c r="L77" s="30">
        <v>0.2</v>
      </c>
      <c r="M77" s="31" t="s">
        <v>63</v>
      </c>
      <c r="N77" s="26" t="s">
        <v>1445</v>
      </c>
      <c r="O77" s="30">
        <v>1.1000000000000001</v>
      </c>
      <c r="P77" s="30">
        <v>1</v>
      </c>
    </row>
    <row r="78" spans="1:16" x14ac:dyDescent="0.25">
      <c r="A78" s="25">
        <f t="shared" si="4"/>
        <v>55</v>
      </c>
      <c r="B78" s="27"/>
      <c r="C78" s="26" t="s">
        <v>70</v>
      </c>
      <c r="D78" s="184" t="s">
        <v>1446</v>
      </c>
      <c r="E78" s="27"/>
      <c r="F78" s="29">
        <v>0.35</v>
      </c>
      <c r="G78" s="26" t="s">
        <v>1360</v>
      </c>
      <c r="H78" s="26" t="s">
        <v>1447</v>
      </c>
      <c r="I78" s="26" t="s">
        <v>657</v>
      </c>
      <c r="J78" s="28">
        <v>4</v>
      </c>
      <c r="K78" s="26" t="s">
        <v>631</v>
      </c>
      <c r="L78" s="30">
        <v>1.4</v>
      </c>
      <c r="M78" s="31" t="s">
        <v>63</v>
      </c>
      <c r="N78" s="26" t="s">
        <v>948</v>
      </c>
      <c r="O78" s="30">
        <v>3.25</v>
      </c>
      <c r="P78" s="30">
        <v>4.5</v>
      </c>
    </row>
    <row r="79" spans="1:16" x14ac:dyDescent="0.25">
      <c r="A79" s="25">
        <f t="shared" si="4"/>
        <v>56</v>
      </c>
      <c r="B79" s="27"/>
      <c r="C79" s="27"/>
      <c r="D79" s="183">
        <v>2065</v>
      </c>
      <c r="E79" s="27"/>
      <c r="F79" s="29">
        <v>0.2</v>
      </c>
      <c r="G79" s="26" t="s">
        <v>1448</v>
      </c>
      <c r="H79" s="26" t="s">
        <v>1449</v>
      </c>
      <c r="I79" s="26" t="s">
        <v>657</v>
      </c>
      <c r="J79" s="28">
        <v>1</v>
      </c>
      <c r="K79" s="26" t="s">
        <v>53</v>
      </c>
      <c r="L79" s="30">
        <v>0.2</v>
      </c>
      <c r="M79" s="31" t="s">
        <v>63</v>
      </c>
      <c r="N79" s="26" t="s">
        <v>564</v>
      </c>
      <c r="O79" s="30">
        <v>1.1000000000000001</v>
      </c>
      <c r="P79" s="30">
        <v>1.5</v>
      </c>
    </row>
    <row r="80" spans="1:16" x14ac:dyDescent="0.25">
      <c r="A80" s="25">
        <f t="shared" si="4"/>
        <v>57</v>
      </c>
      <c r="B80" s="27"/>
      <c r="C80" s="27"/>
      <c r="D80" s="183">
        <v>1896</v>
      </c>
      <c r="E80" s="26" t="s">
        <v>200</v>
      </c>
      <c r="F80" s="29">
        <v>0.2</v>
      </c>
      <c r="G80" s="26" t="s">
        <v>1196</v>
      </c>
      <c r="H80" s="26" t="s">
        <v>1450</v>
      </c>
      <c r="I80" s="26" t="s">
        <v>67</v>
      </c>
      <c r="J80" s="28">
        <v>10</v>
      </c>
      <c r="K80" s="26" t="s">
        <v>976</v>
      </c>
      <c r="L80" s="30">
        <v>2</v>
      </c>
      <c r="M80" s="31" t="s">
        <v>63</v>
      </c>
      <c r="N80" s="26" t="s">
        <v>64</v>
      </c>
      <c r="O80" s="30">
        <v>3.5</v>
      </c>
      <c r="P80" s="30">
        <v>10</v>
      </c>
    </row>
    <row r="81" spans="1:16" x14ac:dyDescent="0.25">
      <c r="A81" s="25">
        <f t="shared" si="4"/>
        <v>58</v>
      </c>
      <c r="B81" s="27"/>
      <c r="C81" s="26" t="s">
        <v>208</v>
      </c>
      <c r="D81" s="183">
        <v>21</v>
      </c>
      <c r="E81" s="27"/>
      <c r="F81" s="29">
        <v>0.28000000000000003</v>
      </c>
      <c r="G81" s="26" t="s">
        <v>1451</v>
      </c>
      <c r="H81" s="26" t="s">
        <v>1452</v>
      </c>
      <c r="I81" s="26" t="s">
        <v>657</v>
      </c>
      <c r="J81" s="28">
        <v>1</v>
      </c>
      <c r="K81" s="26" t="s">
        <v>473</v>
      </c>
      <c r="L81" s="30">
        <v>0.28000000000000003</v>
      </c>
      <c r="M81" s="31" t="s">
        <v>63</v>
      </c>
      <c r="N81" s="26" t="s">
        <v>298</v>
      </c>
      <c r="O81" s="30">
        <v>1.5</v>
      </c>
      <c r="P81" s="30">
        <v>1.25</v>
      </c>
    </row>
    <row r="82" spans="1:16" x14ac:dyDescent="0.25">
      <c r="A82" s="32"/>
      <c r="B82" s="27"/>
      <c r="C82" s="27"/>
      <c r="D82" s="183"/>
      <c r="E82" s="27"/>
      <c r="F82" s="29"/>
      <c r="G82" s="27"/>
      <c r="H82" s="27"/>
      <c r="I82" s="27"/>
      <c r="J82" s="27"/>
      <c r="K82" s="27"/>
      <c r="L82" s="30"/>
      <c r="M82" s="30"/>
      <c r="N82" s="27"/>
      <c r="O82" s="30"/>
      <c r="P82" s="30"/>
    </row>
    <row r="83" spans="1:16" x14ac:dyDescent="0.25">
      <c r="A83" s="185"/>
      <c r="B83" s="186"/>
      <c r="C83" s="186"/>
      <c r="D83" s="187"/>
      <c r="E83" s="186"/>
      <c r="F83" s="188" t="s">
        <v>1453</v>
      </c>
      <c r="G83" s="186"/>
      <c r="H83" s="186"/>
      <c r="I83" s="186"/>
      <c r="J83" s="186"/>
      <c r="K83" s="186"/>
      <c r="L83" s="189"/>
      <c r="M83" s="189"/>
      <c r="N83" s="186"/>
      <c r="O83" s="189"/>
      <c r="P83" s="120"/>
    </row>
    <row r="84" spans="1:16" x14ac:dyDescent="0.25">
      <c r="A84" s="190">
        <v>59</v>
      </c>
      <c r="B84" s="68"/>
      <c r="C84" s="63" t="s">
        <v>39</v>
      </c>
      <c r="D84" s="191">
        <v>1909</v>
      </c>
      <c r="E84" s="63" t="s">
        <v>39</v>
      </c>
      <c r="F84" s="132">
        <v>9.35</v>
      </c>
      <c r="G84" s="63" t="s">
        <v>1454</v>
      </c>
      <c r="H84" s="68"/>
      <c r="I84" s="63" t="s">
        <v>1455</v>
      </c>
      <c r="J84" s="131">
        <v>1</v>
      </c>
      <c r="K84" s="63" t="s">
        <v>1456</v>
      </c>
      <c r="L84" s="192" t="s">
        <v>39</v>
      </c>
      <c r="M84" s="193" t="s">
        <v>63</v>
      </c>
      <c r="N84" s="63" t="s">
        <v>590</v>
      </c>
      <c r="O84" s="192" t="s">
        <v>39</v>
      </c>
      <c r="P84" s="194"/>
    </row>
    <row r="85" spans="1:16" x14ac:dyDescent="0.25">
      <c r="A85" s="195"/>
      <c r="B85" s="63" t="s">
        <v>86</v>
      </c>
      <c r="C85" s="68"/>
      <c r="D85" s="191"/>
      <c r="E85" s="68"/>
      <c r="F85" s="132"/>
      <c r="G85" s="63" t="s">
        <v>1457</v>
      </c>
      <c r="H85" s="63" t="s">
        <v>39</v>
      </c>
      <c r="I85" s="68"/>
      <c r="J85" s="68"/>
      <c r="K85" s="68"/>
      <c r="L85" s="64">
        <v>9.35</v>
      </c>
      <c r="M85" s="64"/>
      <c r="N85" s="68"/>
      <c r="O85" s="64">
        <v>15</v>
      </c>
      <c r="P85" s="194"/>
    </row>
    <row r="86" spans="1:16" ht="16.5" thickBot="1" x14ac:dyDescent="0.3">
      <c r="A86" s="130" t="s">
        <v>39</v>
      </c>
      <c r="B86" s="63" t="s">
        <v>200</v>
      </c>
      <c r="C86" s="68"/>
      <c r="D86" s="191"/>
      <c r="E86" s="68"/>
      <c r="F86" s="132"/>
      <c r="G86" s="63" t="s">
        <v>1458</v>
      </c>
      <c r="H86" s="63" t="s">
        <v>39</v>
      </c>
      <c r="I86" s="68"/>
      <c r="J86" s="68"/>
      <c r="K86" s="68"/>
      <c r="L86" s="64">
        <v>9.35</v>
      </c>
      <c r="M86" s="64"/>
      <c r="N86" s="95"/>
      <c r="O86" s="64">
        <v>15</v>
      </c>
      <c r="P86" s="19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1459</v>
      </c>
      <c r="O88" s="90"/>
      <c r="P88" s="91"/>
    </row>
    <row r="89" spans="1:16" ht="16.5" thickTop="1" x14ac:dyDescent="0.25">
      <c r="A89" s="178"/>
      <c r="B89" s="163" t="s">
        <v>1267</v>
      </c>
      <c r="C89" s="163" t="s">
        <v>1460</v>
      </c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94"/>
    </row>
    <row r="90" spans="1:16" x14ac:dyDescent="0.25">
      <c r="A90" s="178"/>
      <c r="B90" s="179"/>
      <c r="C90" s="163" t="s">
        <v>1461</v>
      </c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64"/>
      <c r="P90" s="65">
        <f>SUM(L10:L86)</f>
        <v>79.73</v>
      </c>
    </row>
    <row r="91" spans="1:16" x14ac:dyDescent="0.25">
      <c r="A91" s="178"/>
      <c r="B91" s="179"/>
      <c r="C91" s="163" t="s">
        <v>1462</v>
      </c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64"/>
      <c r="P91" s="65">
        <f>SUM(O10:O87)</f>
        <v>184.94999999999996</v>
      </c>
    </row>
    <row r="92" spans="1:16" x14ac:dyDescent="0.25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64"/>
      <c r="P92" s="65">
        <f>IF(SUM(P10:P87)&gt;0,SUM(P10:P87)," ")</f>
        <v>377.25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96">
        <f>SUM(J10:J86)</f>
        <v>141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&amp;LFDCINV10.XLS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1463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183">
        <v>2066</v>
      </c>
      <c r="E10" s="27"/>
      <c r="F10" s="29">
        <v>0.2</v>
      </c>
      <c r="G10" s="26" t="s">
        <v>142</v>
      </c>
      <c r="H10" s="26" t="s">
        <v>1464</v>
      </c>
      <c r="I10" s="26" t="s">
        <v>657</v>
      </c>
      <c r="J10" s="28">
        <v>1</v>
      </c>
      <c r="K10" s="26" t="s">
        <v>53</v>
      </c>
      <c r="L10" s="30">
        <v>0.2</v>
      </c>
      <c r="M10" s="31" t="s">
        <v>63</v>
      </c>
      <c r="N10" s="26" t="s">
        <v>842</v>
      </c>
      <c r="O10" s="30">
        <v>1.25</v>
      </c>
      <c r="P10" s="30">
        <v>1</v>
      </c>
    </row>
    <row r="11" spans="1:16" x14ac:dyDescent="0.25">
      <c r="A11" s="25">
        <f t="shared" ref="A11:A34" si="0">A10+1</f>
        <v>2</v>
      </c>
      <c r="B11" s="27"/>
      <c r="C11" s="27"/>
      <c r="D11" s="184" t="s">
        <v>1465</v>
      </c>
      <c r="E11" s="27"/>
      <c r="F11" s="29">
        <v>0.2</v>
      </c>
      <c r="G11" s="26" t="s">
        <v>1466</v>
      </c>
      <c r="H11" s="26" t="s">
        <v>1467</v>
      </c>
      <c r="I11" s="26" t="s">
        <v>657</v>
      </c>
      <c r="J11" s="28">
        <v>4</v>
      </c>
      <c r="K11" s="26" t="s">
        <v>631</v>
      </c>
      <c r="L11" s="30">
        <v>0.8</v>
      </c>
      <c r="M11" s="31" t="s">
        <v>63</v>
      </c>
      <c r="N11" s="26" t="s">
        <v>760</v>
      </c>
      <c r="O11" s="30">
        <v>2.4500000000000002</v>
      </c>
      <c r="P11" s="30">
        <v>2.5</v>
      </c>
    </row>
    <row r="12" spans="1:16" x14ac:dyDescent="0.25">
      <c r="A12" s="25">
        <f t="shared" si="0"/>
        <v>3</v>
      </c>
      <c r="B12" s="27"/>
      <c r="C12" s="27"/>
      <c r="D12" s="183">
        <v>2071</v>
      </c>
      <c r="E12" s="27"/>
      <c r="F12" s="29">
        <v>0.2</v>
      </c>
      <c r="G12" s="26" t="s">
        <v>1468</v>
      </c>
      <c r="H12" s="26" t="s">
        <v>1469</v>
      </c>
      <c r="I12" s="26" t="s">
        <v>657</v>
      </c>
      <c r="J12" s="28">
        <v>1</v>
      </c>
      <c r="K12" s="26" t="s">
        <v>53</v>
      </c>
      <c r="L12" s="30">
        <v>0.2</v>
      </c>
      <c r="M12" s="31" t="s">
        <v>63</v>
      </c>
      <c r="N12" s="26" t="s">
        <v>564</v>
      </c>
      <c r="O12" s="30">
        <v>1.25</v>
      </c>
      <c r="P12" s="30">
        <v>1</v>
      </c>
    </row>
    <row r="13" spans="1:16" x14ac:dyDescent="0.25">
      <c r="A13" s="25">
        <f t="shared" si="0"/>
        <v>4</v>
      </c>
      <c r="B13" s="27"/>
      <c r="C13" s="27"/>
      <c r="D13" s="183">
        <v>1862</v>
      </c>
      <c r="E13" s="26" t="s">
        <v>1470</v>
      </c>
      <c r="F13" s="29">
        <v>0.2</v>
      </c>
      <c r="G13" s="26" t="s">
        <v>1471</v>
      </c>
      <c r="H13" s="26" t="s">
        <v>1472</v>
      </c>
      <c r="I13" s="26" t="s">
        <v>657</v>
      </c>
      <c r="J13" s="28">
        <v>1</v>
      </c>
      <c r="K13" s="26" t="s">
        <v>53</v>
      </c>
      <c r="L13" s="30">
        <v>0.2</v>
      </c>
      <c r="M13" s="31" t="s">
        <v>63</v>
      </c>
      <c r="N13" s="26" t="s">
        <v>564</v>
      </c>
      <c r="O13" s="30">
        <v>1.25</v>
      </c>
      <c r="P13" s="30">
        <v>3</v>
      </c>
    </row>
    <row r="14" spans="1:16" x14ac:dyDescent="0.25">
      <c r="A14" s="25">
        <f t="shared" si="0"/>
        <v>5</v>
      </c>
      <c r="B14" s="27"/>
      <c r="C14" s="27"/>
      <c r="D14" s="183">
        <v>2072</v>
      </c>
      <c r="E14" s="27"/>
      <c r="F14" s="29">
        <v>0.2</v>
      </c>
      <c r="G14" s="26" t="s">
        <v>1215</v>
      </c>
      <c r="H14" s="26" t="s">
        <v>1473</v>
      </c>
      <c r="I14" s="26" t="s">
        <v>657</v>
      </c>
      <c r="J14" s="28">
        <v>1</v>
      </c>
      <c r="K14" s="26" t="s">
        <v>53</v>
      </c>
      <c r="L14" s="30">
        <v>0.2</v>
      </c>
      <c r="M14" s="31" t="s">
        <v>63</v>
      </c>
      <c r="N14" s="26" t="s">
        <v>564</v>
      </c>
      <c r="O14" s="30">
        <v>1.25</v>
      </c>
      <c r="P14" s="30">
        <v>1</v>
      </c>
    </row>
    <row r="15" spans="1:16" x14ac:dyDescent="0.25">
      <c r="A15" s="25">
        <f t="shared" si="0"/>
        <v>6</v>
      </c>
      <c r="B15" s="27"/>
      <c r="C15" s="27"/>
      <c r="D15" s="183">
        <v>2073</v>
      </c>
      <c r="E15" s="27"/>
      <c r="F15" s="29">
        <v>0.2</v>
      </c>
      <c r="G15" s="26" t="s">
        <v>1474</v>
      </c>
      <c r="H15" s="26" t="s">
        <v>1475</v>
      </c>
      <c r="I15" s="26" t="s">
        <v>657</v>
      </c>
      <c r="J15" s="28">
        <v>1</v>
      </c>
      <c r="K15" s="26" t="s">
        <v>53</v>
      </c>
      <c r="L15" s="30">
        <v>0.2</v>
      </c>
      <c r="M15" s="31" t="s">
        <v>63</v>
      </c>
      <c r="N15" s="26" t="s">
        <v>564</v>
      </c>
      <c r="O15" s="30">
        <v>1.25</v>
      </c>
      <c r="P15" s="30">
        <v>1.75</v>
      </c>
    </row>
    <row r="16" spans="1:16" x14ac:dyDescent="0.25">
      <c r="A16" s="25">
        <f t="shared" si="0"/>
        <v>7</v>
      </c>
      <c r="B16" s="27"/>
      <c r="C16" s="27"/>
      <c r="D16" s="183">
        <v>1905</v>
      </c>
      <c r="E16" s="27"/>
      <c r="F16" s="29">
        <v>0.11</v>
      </c>
      <c r="G16" s="26" t="s">
        <v>1476</v>
      </c>
      <c r="H16" s="26" t="s">
        <v>1477</v>
      </c>
      <c r="I16" s="26" t="s">
        <v>657</v>
      </c>
      <c r="J16" s="28">
        <v>2</v>
      </c>
      <c r="K16" s="26" t="s">
        <v>115</v>
      </c>
      <c r="L16" s="30">
        <v>0.22</v>
      </c>
      <c r="M16" s="31" t="s">
        <v>63</v>
      </c>
      <c r="N16" s="26" t="s">
        <v>1478</v>
      </c>
      <c r="O16" s="30">
        <v>1.3</v>
      </c>
      <c r="P16" s="30">
        <v>1.5</v>
      </c>
    </row>
    <row r="17" spans="1:16" x14ac:dyDescent="0.25">
      <c r="A17" s="25">
        <f t="shared" si="0"/>
        <v>8</v>
      </c>
      <c r="B17" s="27"/>
      <c r="C17" s="27"/>
      <c r="D17" s="183">
        <v>2074</v>
      </c>
      <c r="E17" s="27"/>
      <c r="F17" s="29">
        <v>0.2</v>
      </c>
      <c r="G17" s="26" t="s">
        <v>1479</v>
      </c>
      <c r="H17" s="26" t="s">
        <v>1480</v>
      </c>
      <c r="I17" s="26" t="s">
        <v>657</v>
      </c>
      <c r="J17" s="28">
        <v>1</v>
      </c>
      <c r="K17" s="26" t="s">
        <v>53</v>
      </c>
      <c r="L17" s="30">
        <v>0.2</v>
      </c>
      <c r="M17" s="31" t="s">
        <v>63</v>
      </c>
      <c r="N17" s="26" t="s">
        <v>149</v>
      </c>
      <c r="O17" s="30">
        <v>1.25</v>
      </c>
      <c r="P17" s="30">
        <v>1</v>
      </c>
    </row>
    <row r="18" spans="1:16" x14ac:dyDescent="0.25">
      <c r="A18" s="25">
        <f t="shared" si="0"/>
        <v>9</v>
      </c>
      <c r="B18" s="27"/>
      <c r="C18" s="27"/>
      <c r="D18" s="183">
        <v>2075</v>
      </c>
      <c r="E18" s="27"/>
      <c r="F18" s="29">
        <v>0.2</v>
      </c>
      <c r="G18" s="26" t="s">
        <v>1481</v>
      </c>
      <c r="H18" s="26" t="s">
        <v>1482</v>
      </c>
      <c r="I18" s="26" t="s">
        <v>657</v>
      </c>
      <c r="J18" s="28">
        <v>1</v>
      </c>
      <c r="K18" s="26" t="s">
        <v>53</v>
      </c>
      <c r="L18" s="30">
        <v>0.2</v>
      </c>
      <c r="M18" s="31" t="s">
        <v>63</v>
      </c>
      <c r="N18" s="26" t="s">
        <v>1405</v>
      </c>
      <c r="O18" s="30">
        <v>1.25</v>
      </c>
      <c r="P18" s="30">
        <v>1</v>
      </c>
    </row>
    <row r="19" spans="1:16" x14ac:dyDescent="0.25">
      <c r="A19" s="25">
        <f t="shared" si="0"/>
        <v>10</v>
      </c>
      <c r="B19" s="27"/>
      <c r="C19" s="27"/>
      <c r="D19" s="183">
        <v>1868</v>
      </c>
      <c r="E19" s="26" t="s">
        <v>1470</v>
      </c>
      <c r="F19" s="29">
        <v>0.4</v>
      </c>
      <c r="G19" s="26" t="s">
        <v>1483</v>
      </c>
      <c r="H19" s="26" t="s">
        <v>1484</v>
      </c>
      <c r="I19" s="26" t="s">
        <v>657</v>
      </c>
      <c r="J19" s="28">
        <v>1</v>
      </c>
      <c r="K19" s="26" t="s">
        <v>53</v>
      </c>
      <c r="L19" s="30">
        <v>0.4</v>
      </c>
      <c r="M19" s="31" t="s">
        <v>63</v>
      </c>
      <c r="N19" s="26" t="s">
        <v>1485</v>
      </c>
      <c r="O19" s="30">
        <v>1.65</v>
      </c>
      <c r="P19" s="30">
        <v>3</v>
      </c>
    </row>
    <row r="20" spans="1:16" x14ac:dyDescent="0.25">
      <c r="A20" s="25">
        <f t="shared" si="0"/>
        <v>11</v>
      </c>
      <c r="B20" s="27"/>
      <c r="C20" s="27"/>
      <c r="D20" s="184" t="s">
        <v>1486</v>
      </c>
      <c r="E20" s="27"/>
      <c r="F20" s="29">
        <v>0.2</v>
      </c>
      <c r="G20" s="26" t="s">
        <v>1487</v>
      </c>
      <c r="H20" s="26" t="s">
        <v>1488</v>
      </c>
      <c r="I20" s="26" t="s">
        <v>657</v>
      </c>
      <c r="J20" s="28">
        <v>4</v>
      </c>
      <c r="K20" s="26" t="s">
        <v>631</v>
      </c>
      <c r="L20" s="30">
        <v>0.8</v>
      </c>
      <c r="M20" s="31" t="s">
        <v>63</v>
      </c>
      <c r="N20" s="26" t="s">
        <v>1489</v>
      </c>
      <c r="O20" s="30">
        <v>2.4500000000000002</v>
      </c>
      <c r="P20" s="30">
        <v>2.5</v>
      </c>
    </row>
    <row r="21" spans="1:16" x14ac:dyDescent="0.25">
      <c r="A21" s="25">
        <f t="shared" si="0"/>
        <v>12</v>
      </c>
      <c r="B21" s="27"/>
      <c r="C21" s="27"/>
      <c r="D21" s="183">
        <v>2080</v>
      </c>
      <c r="E21" s="27"/>
      <c r="F21" s="29">
        <v>0.2</v>
      </c>
      <c r="G21" s="26" t="s">
        <v>159</v>
      </c>
      <c r="H21" s="26" t="s">
        <v>1490</v>
      </c>
      <c r="I21" s="26" t="s">
        <v>657</v>
      </c>
      <c r="J21" s="28">
        <v>1</v>
      </c>
      <c r="K21" s="26" t="s">
        <v>53</v>
      </c>
      <c r="L21" s="30">
        <v>0.2</v>
      </c>
      <c r="M21" s="31" t="s">
        <v>63</v>
      </c>
      <c r="N21" s="26" t="s">
        <v>161</v>
      </c>
      <c r="O21" s="30">
        <v>1.25</v>
      </c>
      <c r="P21" s="30">
        <v>1</v>
      </c>
    </row>
    <row r="22" spans="1:16" x14ac:dyDescent="0.25">
      <c r="A22" s="25">
        <f t="shared" si="0"/>
        <v>13</v>
      </c>
      <c r="B22" s="27"/>
      <c r="C22" s="26" t="s">
        <v>128</v>
      </c>
      <c r="D22" s="183">
        <v>101</v>
      </c>
      <c r="E22" s="27"/>
      <c r="F22" s="29">
        <v>0.13</v>
      </c>
      <c r="G22" s="26" t="s">
        <v>1491</v>
      </c>
      <c r="H22" s="26" t="s">
        <v>1492</v>
      </c>
      <c r="I22" s="26" t="s">
        <v>657</v>
      </c>
      <c r="J22" s="28">
        <v>1</v>
      </c>
      <c r="K22" s="26" t="s">
        <v>473</v>
      </c>
      <c r="L22" s="30">
        <v>0.13</v>
      </c>
      <c r="M22" s="31" t="s">
        <v>63</v>
      </c>
      <c r="N22" s="26" t="s">
        <v>1493</v>
      </c>
      <c r="O22" s="30">
        <v>1.3</v>
      </c>
      <c r="P22" s="30">
        <v>1</v>
      </c>
    </row>
    <row r="23" spans="1:16" x14ac:dyDescent="0.25">
      <c r="A23" s="25">
        <f t="shared" si="0"/>
        <v>14</v>
      </c>
      <c r="B23" s="27"/>
      <c r="C23" s="27"/>
      <c r="D23" s="183">
        <v>1902</v>
      </c>
      <c r="E23" s="27"/>
      <c r="F23" s="29">
        <v>7.3999999999999996E-2</v>
      </c>
      <c r="G23" s="26" t="s">
        <v>1494</v>
      </c>
      <c r="H23" s="26" t="s">
        <v>1495</v>
      </c>
      <c r="I23" s="26" t="s">
        <v>657</v>
      </c>
      <c r="J23" s="28">
        <v>3</v>
      </c>
      <c r="K23" s="26" t="s">
        <v>1005</v>
      </c>
      <c r="L23" s="30">
        <v>0.22</v>
      </c>
      <c r="M23" s="31" t="s">
        <v>63</v>
      </c>
      <c r="N23" s="26" t="s">
        <v>295</v>
      </c>
      <c r="O23" s="30">
        <v>1.4</v>
      </c>
      <c r="P23" s="30">
        <v>1</v>
      </c>
    </row>
    <row r="24" spans="1:16" x14ac:dyDescent="0.25">
      <c r="A24" s="25">
        <f t="shared" si="0"/>
        <v>15</v>
      </c>
      <c r="B24" s="27"/>
      <c r="C24" s="27"/>
      <c r="D24" s="183">
        <v>2081</v>
      </c>
      <c r="E24" s="27"/>
      <c r="F24" s="29">
        <v>0.2</v>
      </c>
      <c r="G24" s="26" t="s">
        <v>1496</v>
      </c>
      <c r="H24" s="26" t="s">
        <v>1497</v>
      </c>
      <c r="I24" s="26" t="s">
        <v>657</v>
      </c>
      <c r="J24" s="28">
        <v>1</v>
      </c>
      <c r="K24" s="26" t="s">
        <v>53</v>
      </c>
      <c r="L24" s="30">
        <v>0.2</v>
      </c>
      <c r="M24" s="31" t="s">
        <v>63</v>
      </c>
      <c r="N24" s="26" t="s">
        <v>564</v>
      </c>
      <c r="O24" s="30">
        <v>1.25</v>
      </c>
      <c r="P24" s="30">
        <v>1</v>
      </c>
    </row>
    <row r="25" spans="1:16" x14ac:dyDescent="0.25">
      <c r="A25" s="25">
        <f t="shared" si="0"/>
        <v>16</v>
      </c>
      <c r="B25" s="27"/>
      <c r="C25" s="26" t="s">
        <v>128</v>
      </c>
      <c r="D25" s="183">
        <v>102</v>
      </c>
      <c r="E25" s="27"/>
      <c r="F25" s="29">
        <v>0.13</v>
      </c>
      <c r="G25" s="26" t="s">
        <v>1451</v>
      </c>
      <c r="H25" s="26" t="s">
        <v>1498</v>
      </c>
      <c r="I25" s="26" t="s">
        <v>657</v>
      </c>
      <c r="J25" s="28">
        <v>1</v>
      </c>
      <c r="K25" s="26" t="s">
        <v>473</v>
      </c>
      <c r="L25" s="30">
        <v>0.13</v>
      </c>
      <c r="M25" s="31" t="s">
        <v>63</v>
      </c>
      <c r="N25" s="26" t="s">
        <v>110</v>
      </c>
      <c r="O25" s="30">
        <v>1.3</v>
      </c>
      <c r="P25" s="30">
        <v>1</v>
      </c>
    </row>
    <row r="26" spans="1:16" x14ac:dyDescent="0.25">
      <c r="A26" s="25">
        <f t="shared" si="0"/>
        <v>17</v>
      </c>
      <c r="B26" s="27"/>
      <c r="C26" s="27"/>
      <c r="D26" s="184" t="s">
        <v>1499</v>
      </c>
      <c r="E26" s="27"/>
      <c r="F26" s="29">
        <v>0.2</v>
      </c>
      <c r="G26" s="26" t="s">
        <v>1360</v>
      </c>
      <c r="H26" s="26" t="s">
        <v>1500</v>
      </c>
      <c r="I26" s="26" t="s">
        <v>657</v>
      </c>
      <c r="J26" s="28">
        <v>4</v>
      </c>
      <c r="K26" s="26" t="s">
        <v>631</v>
      </c>
      <c r="L26" s="30">
        <v>0.8</v>
      </c>
      <c r="M26" s="31" t="s">
        <v>63</v>
      </c>
      <c r="N26" s="26" t="s">
        <v>110</v>
      </c>
      <c r="O26" s="30">
        <v>2.4500000000000002</v>
      </c>
      <c r="P26" s="30">
        <v>2.5</v>
      </c>
    </row>
    <row r="27" spans="1:16" x14ac:dyDescent="0.25">
      <c r="A27" s="25">
        <f t="shared" si="0"/>
        <v>18</v>
      </c>
      <c r="B27" s="27"/>
      <c r="C27" s="26" t="s">
        <v>63</v>
      </c>
      <c r="D27" s="183">
        <v>606</v>
      </c>
      <c r="E27" s="27"/>
      <c r="F27" s="29">
        <v>0.2</v>
      </c>
      <c r="G27" s="26" t="s">
        <v>1501</v>
      </c>
      <c r="H27" s="26" t="s">
        <v>1502</v>
      </c>
      <c r="I27" s="26" t="s">
        <v>67</v>
      </c>
      <c r="J27" s="28">
        <v>1</v>
      </c>
      <c r="K27" s="26" t="s">
        <v>199</v>
      </c>
      <c r="L27" s="30">
        <v>0.2</v>
      </c>
      <c r="M27" s="31" t="s">
        <v>63</v>
      </c>
      <c r="N27" s="26" t="s">
        <v>564</v>
      </c>
      <c r="O27" s="30">
        <v>1.25</v>
      </c>
      <c r="P27" s="30">
        <v>1</v>
      </c>
    </row>
    <row r="28" spans="1:16" x14ac:dyDescent="0.25">
      <c r="A28" s="25">
        <f t="shared" si="0"/>
        <v>19</v>
      </c>
      <c r="B28" s="27"/>
      <c r="C28" s="27"/>
      <c r="D28" s="183">
        <v>2086</v>
      </c>
      <c r="E28" s="27"/>
      <c r="F28" s="29">
        <v>0.2</v>
      </c>
      <c r="G28" s="26" t="s">
        <v>1503</v>
      </c>
      <c r="H28" s="26" t="s">
        <v>1504</v>
      </c>
      <c r="I28" s="26" t="s">
        <v>657</v>
      </c>
      <c r="J28" s="28">
        <v>1</v>
      </c>
      <c r="K28" s="26" t="s">
        <v>53</v>
      </c>
      <c r="L28" s="30">
        <v>0.2</v>
      </c>
      <c r="M28" s="31" t="s">
        <v>63</v>
      </c>
      <c r="N28" s="26" t="s">
        <v>319</v>
      </c>
      <c r="O28" s="30">
        <v>1.25</v>
      </c>
      <c r="P28" s="30">
        <v>1</v>
      </c>
    </row>
    <row r="29" spans="1:16" x14ac:dyDescent="0.25">
      <c r="A29" s="25">
        <f t="shared" si="0"/>
        <v>20</v>
      </c>
      <c r="B29" s="27"/>
      <c r="C29" s="27"/>
      <c r="D29" s="183">
        <v>2087</v>
      </c>
      <c r="E29" s="27"/>
      <c r="F29" s="29">
        <v>0.2</v>
      </c>
      <c r="G29" s="26" t="s">
        <v>1505</v>
      </c>
      <c r="H29" s="26" t="s">
        <v>1506</v>
      </c>
      <c r="I29" s="26" t="s">
        <v>657</v>
      </c>
      <c r="J29" s="28">
        <v>1</v>
      </c>
      <c r="K29" s="26" t="s">
        <v>53</v>
      </c>
      <c r="L29" s="30">
        <v>0.2</v>
      </c>
      <c r="M29" s="31" t="s">
        <v>63</v>
      </c>
      <c r="N29" s="26" t="s">
        <v>64</v>
      </c>
      <c r="O29" s="30">
        <v>1.25</v>
      </c>
      <c r="P29" s="30">
        <v>1</v>
      </c>
    </row>
    <row r="30" spans="1:16" x14ac:dyDescent="0.25">
      <c r="A30" s="25">
        <f t="shared" si="0"/>
        <v>21</v>
      </c>
      <c r="B30" s="27"/>
      <c r="C30" s="27"/>
      <c r="D30" s="183">
        <v>2088</v>
      </c>
      <c r="E30" s="27"/>
      <c r="F30" s="29">
        <v>0.2</v>
      </c>
      <c r="G30" s="26" t="s">
        <v>1507</v>
      </c>
      <c r="H30" s="26" t="s">
        <v>1508</v>
      </c>
      <c r="I30" s="26" t="s">
        <v>657</v>
      </c>
      <c r="J30" s="28">
        <v>1</v>
      </c>
      <c r="K30" s="26" t="s">
        <v>53</v>
      </c>
      <c r="L30" s="30">
        <v>0.2</v>
      </c>
      <c r="M30" s="31" t="s">
        <v>63</v>
      </c>
      <c r="N30" s="26" t="s">
        <v>149</v>
      </c>
      <c r="O30" s="30">
        <v>1.25</v>
      </c>
      <c r="P30" s="30">
        <v>1.5</v>
      </c>
    </row>
    <row r="31" spans="1:16" x14ac:dyDescent="0.25">
      <c r="A31" s="25">
        <f t="shared" si="0"/>
        <v>22</v>
      </c>
      <c r="B31" s="27"/>
      <c r="C31" s="27"/>
      <c r="D31" s="183">
        <v>2089</v>
      </c>
      <c r="E31" s="27"/>
      <c r="F31" s="29">
        <v>0.2</v>
      </c>
      <c r="G31" s="26" t="s">
        <v>1509</v>
      </c>
      <c r="H31" s="26" t="s">
        <v>1510</v>
      </c>
      <c r="I31" s="26" t="s">
        <v>657</v>
      </c>
      <c r="J31" s="28">
        <v>1</v>
      </c>
      <c r="K31" s="26" t="s">
        <v>53</v>
      </c>
      <c r="L31" s="30">
        <v>0.2</v>
      </c>
      <c r="M31" s="31" t="s">
        <v>63</v>
      </c>
      <c r="N31" s="26" t="s">
        <v>1511</v>
      </c>
      <c r="O31" s="30">
        <v>1.25</v>
      </c>
      <c r="P31" s="30">
        <v>3</v>
      </c>
    </row>
    <row r="32" spans="1:16" x14ac:dyDescent="0.25">
      <c r="A32" s="25">
        <f t="shared" si="0"/>
        <v>23</v>
      </c>
      <c r="B32" s="27"/>
      <c r="C32" s="27"/>
      <c r="D32" s="183">
        <v>1853</v>
      </c>
      <c r="E32" s="27"/>
      <c r="F32" s="29">
        <v>0.1</v>
      </c>
      <c r="G32" s="26" t="s">
        <v>1512</v>
      </c>
      <c r="H32" s="26" t="s">
        <v>1513</v>
      </c>
      <c r="I32" s="26" t="s">
        <v>657</v>
      </c>
      <c r="J32" s="28">
        <v>1</v>
      </c>
      <c r="K32" s="26" t="s">
        <v>53</v>
      </c>
      <c r="L32" s="30">
        <v>0.2</v>
      </c>
      <c r="M32" s="31" t="s">
        <v>63</v>
      </c>
      <c r="N32" s="26" t="s">
        <v>1514</v>
      </c>
      <c r="O32" s="30">
        <v>1.25</v>
      </c>
      <c r="P32" s="30">
        <v>1</v>
      </c>
    </row>
    <row r="33" spans="1:16" x14ac:dyDescent="0.25">
      <c r="A33" s="25">
        <f t="shared" si="0"/>
        <v>24</v>
      </c>
      <c r="B33" s="27"/>
      <c r="C33" s="27"/>
      <c r="D33" s="183">
        <v>2090</v>
      </c>
      <c r="E33" s="27"/>
      <c r="F33" s="29">
        <v>0.2</v>
      </c>
      <c r="G33" s="26" t="s">
        <v>1515</v>
      </c>
      <c r="H33" s="26" t="s">
        <v>1516</v>
      </c>
      <c r="I33" s="26" t="s">
        <v>657</v>
      </c>
      <c r="J33" s="28">
        <v>1</v>
      </c>
      <c r="K33" s="26" t="s">
        <v>53</v>
      </c>
      <c r="L33" s="30">
        <v>0.2</v>
      </c>
      <c r="M33" s="31" t="s">
        <v>63</v>
      </c>
      <c r="N33" s="26" t="s">
        <v>107</v>
      </c>
      <c r="O33" s="30">
        <v>1.25</v>
      </c>
      <c r="P33" s="30">
        <v>1</v>
      </c>
    </row>
    <row r="34" spans="1:16" x14ac:dyDescent="0.25">
      <c r="A34" s="25">
        <f t="shared" si="0"/>
        <v>25</v>
      </c>
      <c r="B34" s="26" t="s">
        <v>86</v>
      </c>
      <c r="C34" s="27"/>
      <c r="D34" s="183">
        <v>2090</v>
      </c>
      <c r="E34" s="27"/>
      <c r="F34" s="29">
        <v>0.2</v>
      </c>
      <c r="G34" s="26" t="s">
        <v>1515</v>
      </c>
      <c r="H34" s="26" t="s">
        <v>1516</v>
      </c>
      <c r="I34" s="26" t="s">
        <v>657</v>
      </c>
      <c r="J34" s="28">
        <v>1</v>
      </c>
      <c r="K34" s="26" t="s">
        <v>53</v>
      </c>
      <c r="L34" s="30">
        <v>0.2</v>
      </c>
      <c r="M34" s="31" t="s">
        <v>63</v>
      </c>
      <c r="N34" s="26" t="s">
        <v>107</v>
      </c>
      <c r="O34" s="30">
        <v>4</v>
      </c>
      <c r="P34" s="30"/>
    </row>
    <row r="35" spans="1:16" x14ac:dyDescent="0.25">
      <c r="A35" s="79" t="s">
        <v>39</v>
      </c>
      <c r="B35" s="26" t="s">
        <v>200</v>
      </c>
      <c r="C35" s="27"/>
      <c r="D35" s="183"/>
      <c r="E35" s="27"/>
      <c r="F35" s="29"/>
      <c r="G35" s="85" t="s">
        <v>1517</v>
      </c>
      <c r="H35" s="26" t="s">
        <v>1518</v>
      </c>
      <c r="I35" s="26" t="s">
        <v>39</v>
      </c>
      <c r="J35" s="28">
        <v>1</v>
      </c>
      <c r="K35" s="26" t="s">
        <v>53</v>
      </c>
      <c r="L35" s="30"/>
      <c r="M35" s="26" t="s">
        <v>39</v>
      </c>
      <c r="N35" s="26" t="s">
        <v>1519</v>
      </c>
      <c r="O35" s="33" t="s">
        <v>39</v>
      </c>
      <c r="P35" s="30"/>
    </row>
    <row r="36" spans="1:16" x14ac:dyDescent="0.25">
      <c r="A36" s="25">
        <v>26</v>
      </c>
      <c r="B36" s="27"/>
      <c r="C36" s="26" t="s">
        <v>39</v>
      </c>
      <c r="D36" s="183">
        <v>2091</v>
      </c>
      <c r="E36" s="27"/>
      <c r="F36" s="29">
        <v>0.2</v>
      </c>
      <c r="G36" s="26" t="s">
        <v>1520</v>
      </c>
      <c r="H36" s="26" t="s">
        <v>1521</v>
      </c>
      <c r="I36" s="26" t="s">
        <v>657</v>
      </c>
      <c r="J36" s="28">
        <v>1</v>
      </c>
      <c r="K36" s="26" t="s">
        <v>53</v>
      </c>
      <c r="L36" s="30">
        <v>0.2</v>
      </c>
      <c r="M36" s="31" t="s">
        <v>63</v>
      </c>
      <c r="N36" s="26" t="s">
        <v>1522</v>
      </c>
      <c r="O36" s="30">
        <v>1.25</v>
      </c>
      <c r="P36" s="30">
        <v>1</v>
      </c>
    </row>
    <row r="37" spans="1:16" x14ac:dyDescent="0.25">
      <c r="A37" s="25">
        <f>A36+1</f>
        <v>27</v>
      </c>
      <c r="B37" s="26" t="s">
        <v>86</v>
      </c>
      <c r="C37" s="27"/>
      <c r="D37" s="183">
        <v>2091</v>
      </c>
      <c r="E37" s="27"/>
      <c r="F37" s="29">
        <v>0.2</v>
      </c>
      <c r="G37" s="26" t="s">
        <v>1520</v>
      </c>
      <c r="H37" s="26" t="s">
        <v>1521</v>
      </c>
      <c r="I37" s="26" t="s">
        <v>657</v>
      </c>
      <c r="J37" s="28">
        <v>1</v>
      </c>
      <c r="K37" s="26" t="s">
        <v>53</v>
      </c>
      <c r="L37" s="30">
        <v>0.2</v>
      </c>
      <c r="M37" s="31" t="s">
        <v>63</v>
      </c>
      <c r="N37" s="26" t="s">
        <v>1522</v>
      </c>
      <c r="O37" s="30">
        <v>4</v>
      </c>
      <c r="P37" s="30"/>
    </row>
    <row r="38" spans="1:16" x14ac:dyDescent="0.25">
      <c r="A38" s="79" t="s">
        <v>39</v>
      </c>
      <c r="B38" s="26" t="s">
        <v>200</v>
      </c>
      <c r="C38" s="27"/>
      <c r="D38" s="183"/>
      <c r="E38" s="27"/>
      <c r="F38" s="29"/>
      <c r="G38" s="26" t="s">
        <v>1523</v>
      </c>
      <c r="H38" s="26" t="s">
        <v>1521</v>
      </c>
      <c r="I38" s="26" t="s">
        <v>39</v>
      </c>
      <c r="J38" s="28">
        <v>1</v>
      </c>
      <c r="K38" s="26" t="s">
        <v>53</v>
      </c>
      <c r="L38" s="30"/>
      <c r="M38" s="26" t="s">
        <v>39</v>
      </c>
      <c r="N38" s="26" t="s">
        <v>1524</v>
      </c>
      <c r="O38" s="33" t="s">
        <v>39</v>
      </c>
      <c r="P38" s="30"/>
    </row>
    <row r="39" spans="1:16" x14ac:dyDescent="0.25">
      <c r="A39" s="25">
        <v>28</v>
      </c>
      <c r="B39" s="27"/>
      <c r="C39" s="26" t="s">
        <v>128</v>
      </c>
      <c r="D39" s="183">
        <v>103</v>
      </c>
      <c r="E39" s="27"/>
      <c r="F39" s="29">
        <v>0.13</v>
      </c>
      <c r="G39" s="26" t="s">
        <v>1525</v>
      </c>
      <c r="H39" s="26" t="s">
        <v>1526</v>
      </c>
      <c r="I39" s="26" t="s">
        <v>657</v>
      </c>
      <c r="J39" s="28">
        <v>1</v>
      </c>
      <c r="K39" s="26" t="s">
        <v>473</v>
      </c>
      <c r="L39" s="30">
        <v>0.13</v>
      </c>
      <c r="M39" s="31" t="s">
        <v>63</v>
      </c>
      <c r="N39" s="26" t="s">
        <v>1527</v>
      </c>
      <c r="O39" s="30">
        <v>1.3</v>
      </c>
      <c r="P39" s="30">
        <v>1</v>
      </c>
    </row>
    <row r="40" spans="1:16" x14ac:dyDescent="0.25">
      <c r="A40" s="25">
        <f>A39+1</f>
        <v>29</v>
      </c>
      <c r="B40" s="27"/>
      <c r="C40" s="27"/>
      <c r="D40" s="183">
        <v>2092</v>
      </c>
      <c r="E40" s="27"/>
      <c r="F40" s="29">
        <v>0.2</v>
      </c>
      <c r="G40" s="26" t="s">
        <v>1528</v>
      </c>
      <c r="H40" s="26" t="s">
        <v>1529</v>
      </c>
      <c r="I40" s="26" t="s">
        <v>657</v>
      </c>
      <c r="J40" s="28">
        <v>1</v>
      </c>
      <c r="K40" s="26" t="s">
        <v>53</v>
      </c>
      <c r="L40" s="30">
        <v>0.2</v>
      </c>
      <c r="M40" s="31" t="s">
        <v>63</v>
      </c>
      <c r="N40" s="26" t="s">
        <v>717</v>
      </c>
      <c r="O40" s="30">
        <v>1.25</v>
      </c>
      <c r="P40" s="30">
        <v>1</v>
      </c>
    </row>
    <row r="41" spans="1:16" s="272" customFormat="1" x14ac:dyDescent="0.25">
      <c r="A41" s="265">
        <f>A40+1</f>
        <v>30</v>
      </c>
      <c r="B41" s="269" t="s">
        <v>86</v>
      </c>
      <c r="C41" s="269" t="s">
        <v>1137</v>
      </c>
      <c r="D41" s="283">
        <v>51</v>
      </c>
      <c r="E41" s="266"/>
      <c r="F41" s="268">
        <v>7.5</v>
      </c>
      <c r="G41" s="269" t="s">
        <v>1530</v>
      </c>
      <c r="H41" s="269" t="s">
        <v>1529</v>
      </c>
      <c r="I41" s="269" t="s">
        <v>657</v>
      </c>
      <c r="J41" s="267">
        <v>1</v>
      </c>
      <c r="K41" s="269" t="s">
        <v>53</v>
      </c>
      <c r="L41" s="270">
        <v>7.7</v>
      </c>
      <c r="M41" s="271" t="s">
        <v>63</v>
      </c>
      <c r="N41" s="269" t="s">
        <v>717</v>
      </c>
      <c r="O41" s="270">
        <v>20</v>
      </c>
      <c r="P41" s="270">
        <v>30</v>
      </c>
    </row>
    <row r="42" spans="1:16" x14ac:dyDescent="0.25">
      <c r="A42" s="79" t="s">
        <v>39</v>
      </c>
      <c r="B42" s="26" t="s">
        <v>200</v>
      </c>
      <c r="C42" s="27"/>
      <c r="D42" s="183">
        <v>2092</v>
      </c>
      <c r="E42" s="27"/>
      <c r="F42" s="29">
        <v>0.2</v>
      </c>
      <c r="G42" s="26" t="s">
        <v>1528</v>
      </c>
      <c r="H42" s="26" t="s">
        <v>39</v>
      </c>
      <c r="I42" s="26" t="s">
        <v>39</v>
      </c>
      <c r="J42" s="28">
        <v>1</v>
      </c>
      <c r="K42" s="26" t="s">
        <v>53</v>
      </c>
      <c r="L42" s="33" t="s">
        <v>39</v>
      </c>
      <c r="M42" s="26" t="s">
        <v>39</v>
      </c>
      <c r="N42" s="26" t="s">
        <v>39</v>
      </c>
      <c r="O42" s="33" t="s">
        <v>39</v>
      </c>
      <c r="P42" s="30"/>
    </row>
    <row r="43" spans="1:16" x14ac:dyDescent="0.25">
      <c r="A43" s="25">
        <v>31</v>
      </c>
      <c r="B43" s="27"/>
      <c r="C43" s="27"/>
      <c r="D43" s="183">
        <v>2093</v>
      </c>
      <c r="E43" s="27"/>
      <c r="F43" s="29">
        <v>0.2</v>
      </c>
      <c r="G43" s="26" t="s">
        <v>1531</v>
      </c>
      <c r="H43" s="26" t="s">
        <v>1532</v>
      </c>
      <c r="I43" s="26" t="s">
        <v>657</v>
      </c>
      <c r="J43" s="28">
        <v>1</v>
      </c>
      <c r="K43" s="26" t="s">
        <v>53</v>
      </c>
      <c r="L43" s="30">
        <v>0.2</v>
      </c>
      <c r="M43" s="31" t="s">
        <v>63</v>
      </c>
      <c r="N43" s="26" t="s">
        <v>1533</v>
      </c>
      <c r="O43" s="30">
        <v>1.25</v>
      </c>
      <c r="P43" s="30">
        <v>1</v>
      </c>
    </row>
    <row r="44" spans="1:16" x14ac:dyDescent="0.25">
      <c r="A44" s="25">
        <f t="shared" ref="A44:A58" si="1">A43+1</f>
        <v>32</v>
      </c>
      <c r="B44" s="27"/>
      <c r="C44" s="27"/>
      <c r="D44" s="183">
        <v>2094</v>
      </c>
      <c r="E44" s="27"/>
      <c r="F44" s="29">
        <v>0.2</v>
      </c>
      <c r="G44" s="26" t="s">
        <v>1534</v>
      </c>
      <c r="H44" s="26" t="s">
        <v>1535</v>
      </c>
      <c r="I44" s="26" t="s">
        <v>657</v>
      </c>
      <c r="J44" s="28">
        <v>1</v>
      </c>
      <c r="K44" s="26" t="s">
        <v>53</v>
      </c>
      <c r="L44" s="30">
        <v>0.2</v>
      </c>
      <c r="M44" s="31" t="s">
        <v>63</v>
      </c>
      <c r="N44" s="26" t="s">
        <v>1536</v>
      </c>
      <c r="O44" s="30">
        <v>1.25</v>
      </c>
      <c r="P44" s="30">
        <v>1.75</v>
      </c>
    </row>
    <row r="45" spans="1:16" x14ac:dyDescent="0.25">
      <c r="A45" s="25">
        <f t="shared" si="1"/>
        <v>33</v>
      </c>
      <c r="B45" s="27"/>
      <c r="C45" s="27"/>
      <c r="D45" s="183">
        <v>2095</v>
      </c>
      <c r="E45" s="27"/>
      <c r="F45" s="29">
        <v>0.2</v>
      </c>
      <c r="G45" s="26" t="s">
        <v>1537</v>
      </c>
      <c r="H45" s="26" t="s">
        <v>1538</v>
      </c>
      <c r="I45" s="26" t="s">
        <v>657</v>
      </c>
      <c r="J45" s="28">
        <v>1</v>
      </c>
      <c r="K45" s="26" t="s">
        <v>53</v>
      </c>
      <c r="L45" s="30">
        <v>0.2</v>
      </c>
      <c r="M45" s="31" t="s">
        <v>63</v>
      </c>
      <c r="N45" s="26" t="s">
        <v>1539</v>
      </c>
      <c r="O45" s="30">
        <v>1.25</v>
      </c>
      <c r="P45" s="30">
        <v>1</v>
      </c>
    </row>
    <row r="46" spans="1:16" x14ac:dyDescent="0.25">
      <c r="A46" s="25">
        <f t="shared" si="1"/>
        <v>34</v>
      </c>
      <c r="B46" s="27"/>
      <c r="C46" s="27"/>
      <c r="D46" s="183">
        <v>2096</v>
      </c>
      <c r="E46" s="27"/>
      <c r="F46" s="29">
        <v>0.2</v>
      </c>
      <c r="G46" s="26" t="s">
        <v>1540</v>
      </c>
      <c r="H46" s="26" t="s">
        <v>1541</v>
      </c>
      <c r="I46" s="26" t="s">
        <v>657</v>
      </c>
      <c r="J46" s="28">
        <v>1</v>
      </c>
      <c r="K46" s="26" t="s">
        <v>53</v>
      </c>
      <c r="L46" s="30">
        <v>0.2</v>
      </c>
      <c r="M46" s="31" t="s">
        <v>63</v>
      </c>
      <c r="N46" s="26" t="s">
        <v>1542</v>
      </c>
      <c r="O46" s="30">
        <v>1.25</v>
      </c>
      <c r="P46" s="30">
        <v>4</v>
      </c>
    </row>
    <row r="47" spans="1:16" x14ac:dyDescent="0.25">
      <c r="A47" s="25">
        <f t="shared" si="1"/>
        <v>35</v>
      </c>
      <c r="B47" s="27"/>
      <c r="C47" s="27"/>
      <c r="D47" s="183">
        <v>2097</v>
      </c>
      <c r="E47" s="27"/>
      <c r="F47" s="29">
        <v>0.2</v>
      </c>
      <c r="G47" s="26" t="s">
        <v>1543</v>
      </c>
      <c r="H47" s="26" t="s">
        <v>1544</v>
      </c>
      <c r="I47" s="26" t="s">
        <v>657</v>
      </c>
      <c r="J47" s="28">
        <v>1</v>
      </c>
      <c r="K47" s="26" t="s">
        <v>53</v>
      </c>
      <c r="L47" s="30">
        <v>0.2</v>
      </c>
      <c r="M47" s="31" t="s">
        <v>63</v>
      </c>
      <c r="N47" s="26" t="s">
        <v>1545</v>
      </c>
      <c r="O47" s="30">
        <v>1.25</v>
      </c>
      <c r="P47" s="30">
        <v>9</v>
      </c>
    </row>
    <row r="48" spans="1:16" x14ac:dyDescent="0.25">
      <c r="A48" s="25">
        <f t="shared" si="1"/>
        <v>36</v>
      </c>
      <c r="B48" s="27"/>
      <c r="C48" s="27"/>
      <c r="D48" s="183">
        <v>1864</v>
      </c>
      <c r="E48" s="26" t="s">
        <v>1470</v>
      </c>
      <c r="F48" s="29">
        <v>0.3</v>
      </c>
      <c r="G48" s="26" t="s">
        <v>1546</v>
      </c>
      <c r="H48" s="26" t="s">
        <v>1547</v>
      </c>
      <c r="I48" s="26" t="s">
        <v>657</v>
      </c>
      <c r="J48" s="28">
        <v>1</v>
      </c>
      <c r="K48" s="26" t="s">
        <v>53</v>
      </c>
      <c r="L48" s="30">
        <v>0.3</v>
      </c>
      <c r="M48" s="31" t="s">
        <v>63</v>
      </c>
      <c r="N48" s="26" t="s">
        <v>1548</v>
      </c>
      <c r="O48" s="30">
        <v>1.5</v>
      </c>
      <c r="P48" s="30">
        <v>1.25</v>
      </c>
    </row>
    <row r="49" spans="1:16" x14ac:dyDescent="0.25">
      <c r="A49" s="25">
        <f t="shared" si="1"/>
        <v>37</v>
      </c>
      <c r="B49" s="27"/>
      <c r="C49" s="27"/>
      <c r="D49" s="184" t="s">
        <v>1549</v>
      </c>
      <c r="E49" s="27"/>
      <c r="F49" s="29">
        <v>0.2</v>
      </c>
      <c r="G49" s="26" t="s">
        <v>1550</v>
      </c>
      <c r="H49" s="26" t="s">
        <v>1551</v>
      </c>
      <c r="I49" s="26" t="s">
        <v>657</v>
      </c>
      <c r="J49" s="28">
        <v>4</v>
      </c>
      <c r="K49" s="26" t="s">
        <v>631</v>
      </c>
      <c r="L49" s="30">
        <v>0.8</v>
      </c>
      <c r="M49" s="31" t="s">
        <v>63</v>
      </c>
      <c r="N49" s="26" t="s">
        <v>64</v>
      </c>
      <c r="O49" s="30">
        <v>2.4500000000000002</v>
      </c>
      <c r="P49" s="30">
        <v>3</v>
      </c>
    </row>
    <row r="50" spans="1:16" x14ac:dyDescent="0.25">
      <c r="A50" s="25">
        <f t="shared" si="1"/>
        <v>38</v>
      </c>
      <c r="B50" s="27"/>
      <c r="C50" s="26" t="s">
        <v>128</v>
      </c>
      <c r="D50" s="183">
        <v>104</v>
      </c>
      <c r="E50" s="27"/>
      <c r="F50" s="29">
        <v>0.13</v>
      </c>
      <c r="G50" s="26" t="s">
        <v>1552</v>
      </c>
      <c r="H50" s="26" t="s">
        <v>1553</v>
      </c>
      <c r="I50" s="26" t="s">
        <v>657</v>
      </c>
      <c r="J50" s="28">
        <v>1</v>
      </c>
      <c r="K50" s="26" t="s">
        <v>473</v>
      </c>
      <c r="L50" s="30">
        <v>0.13</v>
      </c>
      <c r="M50" s="31" t="s">
        <v>63</v>
      </c>
      <c r="N50" s="26" t="s">
        <v>1554</v>
      </c>
      <c r="O50" s="30">
        <v>1.3</v>
      </c>
      <c r="P50" s="30">
        <v>1</v>
      </c>
    </row>
    <row r="51" spans="1:16" x14ac:dyDescent="0.25">
      <c r="A51" s="25">
        <f t="shared" si="1"/>
        <v>39</v>
      </c>
      <c r="B51" s="27"/>
      <c r="C51" s="27"/>
      <c r="D51" s="183">
        <v>2102</v>
      </c>
      <c r="E51" s="27"/>
      <c r="F51" s="29">
        <v>0.2</v>
      </c>
      <c r="G51" s="26" t="s">
        <v>1555</v>
      </c>
      <c r="H51" s="26" t="s">
        <v>1556</v>
      </c>
      <c r="I51" s="26" t="s">
        <v>657</v>
      </c>
      <c r="J51" s="28">
        <v>1</v>
      </c>
      <c r="K51" s="26" t="s">
        <v>53</v>
      </c>
      <c r="L51" s="30">
        <v>0.2</v>
      </c>
      <c r="M51" s="31" t="s">
        <v>63</v>
      </c>
      <c r="N51" s="26" t="s">
        <v>564</v>
      </c>
      <c r="O51" s="30">
        <v>1.25</v>
      </c>
      <c r="P51" s="30">
        <v>1.25</v>
      </c>
    </row>
    <row r="52" spans="1:16" x14ac:dyDescent="0.25">
      <c r="A52" s="25">
        <f t="shared" si="1"/>
        <v>40</v>
      </c>
      <c r="B52" s="27"/>
      <c r="C52" s="27"/>
      <c r="D52" s="183">
        <v>2104</v>
      </c>
      <c r="E52" s="27"/>
      <c r="F52" s="29">
        <v>0.2</v>
      </c>
      <c r="G52" s="26" t="s">
        <v>1557</v>
      </c>
      <c r="H52" s="26" t="s">
        <v>1558</v>
      </c>
      <c r="I52" s="26" t="s">
        <v>657</v>
      </c>
      <c r="J52" s="28">
        <v>1</v>
      </c>
      <c r="K52" s="26" t="s">
        <v>53</v>
      </c>
      <c r="L52" s="30">
        <v>0.2</v>
      </c>
      <c r="M52" s="31" t="s">
        <v>63</v>
      </c>
      <c r="N52" s="26" t="s">
        <v>1559</v>
      </c>
      <c r="O52" s="30">
        <v>1.25</v>
      </c>
      <c r="P52" s="30">
        <v>1</v>
      </c>
    </row>
    <row r="53" spans="1:16" x14ac:dyDescent="0.25">
      <c r="A53" s="25">
        <f t="shared" si="1"/>
        <v>41</v>
      </c>
      <c r="B53" s="27"/>
      <c r="C53" s="27"/>
      <c r="D53" s="183">
        <v>2105</v>
      </c>
      <c r="E53" s="27"/>
      <c r="F53" s="29">
        <v>0.2</v>
      </c>
      <c r="G53" s="26" t="s">
        <v>360</v>
      </c>
      <c r="H53" s="26" t="s">
        <v>1560</v>
      </c>
      <c r="I53" s="26" t="s">
        <v>657</v>
      </c>
      <c r="J53" s="28">
        <v>1</v>
      </c>
      <c r="K53" s="26" t="s">
        <v>53</v>
      </c>
      <c r="L53" s="30">
        <v>0.2</v>
      </c>
      <c r="M53" s="31" t="s">
        <v>63</v>
      </c>
      <c r="N53" s="26" t="s">
        <v>505</v>
      </c>
      <c r="O53" s="30">
        <v>1.25</v>
      </c>
      <c r="P53" s="30">
        <v>1.25</v>
      </c>
    </row>
    <row r="54" spans="1:16" x14ac:dyDescent="0.25">
      <c r="A54" s="25">
        <f t="shared" si="1"/>
        <v>42</v>
      </c>
      <c r="B54" s="27"/>
      <c r="C54" s="27"/>
      <c r="D54" s="183">
        <v>2106</v>
      </c>
      <c r="E54" s="27"/>
      <c r="F54" s="29">
        <v>0.2</v>
      </c>
      <c r="G54" s="26" t="s">
        <v>1561</v>
      </c>
      <c r="H54" s="26" t="s">
        <v>1562</v>
      </c>
      <c r="I54" s="26" t="s">
        <v>657</v>
      </c>
      <c r="J54" s="28">
        <v>1</v>
      </c>
      <c r="K54" s="26" t="s">
        <v>53</v>
      </c>
      <c r="L54" s="30">
        <v>0.2</v>
      </c>
      <c r="M54" s="31" t="s">
        <v>63</v>
      </c>
      <c r="N54" s="26" t="s">
        <v>564</v>
      </c>
      <c r="O54" s="30">
        <v>1.25</v>
      </c>
      <c r="P54" s="30">
        <v>1</v>
      </c>
    </row>
    <row r="55" spans="1:16" x14ac:dyDescent="0.25">
      <c r="A55" s="25">
        <f t="shared" si="1"/>
        <v>43</v>
      </c>
      <c r="B55" s="27"/>
      <c r="C55" s="27"/>
      <c r="D55" s="183">
        <v>2107</v>
      </c>
      <c r="E55" s="27"/>
      <c r="F55" s="29">
        <v>0.2</v>
      </c>
      <c r="G55" s="26" t="s">
        <v>939</v>
      </c>
      <c r="H55" s="26" t="s">
        <v>1563</v>
      </c>
      <c r="I55" s="26" t="s">
        <v>657</v>
      </c>
      <c r="J55" s="28">
        <v>1</v>
      </c>
      <c r="K55" s="26" t="s">
        <v>53</v>
      </c>
      <c r="L55" s="30">
        <v>0.2</v>
      </c>
      <c r="M55" s="31" t="s">
        <v>63</v>
      </c>
      <c r="N55" s="26" t="s">
        <v>564</v>
      </c>
      <c r="O55" s="30">
        <v>1.25</v>
      </c>
      <c r="P55" s="30">
        <v>1</v>
      </c>
    </row>
    <row r="56" spans="1:16" x14ac:dyDescent="0.25">
      <c r="A56" s="25">
        <f t="shared" si="1"/>
        <v>44</v>
      </c>
      <c r="B56" s="27"/>
      <c r="C56" s="27"/>
      <c r="D56" s="183">
        <v>2108</v>
      </c>
      <c r="E56" s="27"/>
      <c r="F56" s="29">
        <v>0.2</v>
      </c>
      <c r="G56" s="26" t="s">
        <v>941</v>
      </c>
      <c r="H56" s="26" t="s">
        <v>1563</v>
      </c>
      <c r="I56" s="26" t="s">
        <v>657</v>
      </c>
      <c r="J56" s="28">
        <v>1</v>
      </c>
      <c r="K56" s="26" t="s">
        <v>53</v>
      </c>
      <c r="L56" s="30">
        <v>0.2</v>
      </c>
      <c r="M56" s="31" t="s">
        <v>63</v>
      </c>
      <c r="N56" s="26" t="s">
        <v>1564</v>
      </c>
      <c r="O56" s="30">
        <v>1.25</v>
      </c>
      <c r="P56" s="30">
        <v>1</v>
      </c>
    </row>
    <row r="57" spans="1:16" x14ac:dyDescent="0.25">
      <c r="A57" s="25">
        <f t="shared" si="1"/>
        <v>45</v>
      </c>
      <c r="B57" s="27"/>
      <c r="C57" s="27"/>
      <c r="D57" s="183">
        <v>2103</v>
      </c>
      <c r="E57" s="27"/>
      <c r="F57" s="29">
        <v>0.2</v>
      </c>
      <c r="G57" s="26" t="s">
        <v>1565</v>
      </c>
      <c r="H57" s="26" t="s">
        <v>1566</v>
      </c>
      <c r="I57" s="26" t="s">
        <v>657</v>
      </c>
      <c r="J57" s="28">
        <v>1</v>
      </c>
      <c r="K57" s="26" t="s">
        <v>53</v>
      </c>
      <c r="L57" s="30">
        <v>0.2</v>
      </c>
      <c r="M57" s="31" t="s">
        <v>63</v>
      </c>
      <c r="N57" s="26" t="s">
        <v>564</v>
      </c>
      <c r="O57" s="30">
        <v>1.25</v>
      </c>
      <c r="P57" s="30">
        <v>1.75</v>
      </c>
    </row>
    <row r="58" spans="1:16" x14ac:dyDescent="0.25">
      <c r="A58" s="25">
        <f t="shared" si="1"/>
        <v>46</v>
      </c>
      <c r="B58" s="27"/>
      <c r="C58" s="27"/>
      <c r="D58" s="183">
        <v>2109</v>
      </c>
      <c r="E58" s="27"/>
      <c r="F58" s="29">
        <v>0.2</v>
      </c>
      <c r="G58" s="26" t="s">
        <v>1567</v>
      </c>
      <c r="H58" s="26" t="s">
        <v>1568</v>
      </c>
      <c r="I58" s="26" t="s">
        <v>657</v>
      </c>
      <c r="J58" s="28">
        <v>1</v>
      </c>
      <c r="K58" s="26" t="s">
        <v>53</v>
      </c>
      <c r="L58" s="30">
        <v>0.2</v>
      </c>
      <c r="M58" s="31" t="s">
        <v>63</v>
      </c>
      <c r="N58" s="26" t="s">
        <v>564</v>
      </c>
      <c r="O58" s="30">
        <v>1.25</v>
      </c>
      <c r="P58" s="30">
        <v>5</v>
      </c>
    </row>
    <row r="59" spans="1:16" x14ac:dyDescent="0.25">
      <c r="A59" s="32"/>
      <c r="B59" s="27"/>
      <c r="C59" s="27"/>
      <c r="D59" s="197" t="s">
        <v>39</v>
      </c>
      <c r="E59" s="27"/>
      <c r="F59" s="108" t="s">
        <v>39</v>
      </c>
      <c r="G59" s="26" t="s">
        <v>39</v>
      </c>
      <c r="H59" s="27"/>
      <c r="I59" s="27"/>
      <c r="J59" s="27"/>
      <c r="K59" s="27"/>
      <c r="L59" s="33" t="s">
        <v>39</v>
      </c>
      <c r="M59" s="30"/>
      <c r="N59" s="27"/>
      <c r="O59" s="30"/>
      <c r="P59" s="30"/>
    </row>
    <row r="60" spans="1:16" x14ac:dyDescent="0.25">
      <c r="A60" s="32"/>
      <c r="B60" s="26" t="s">
        <v>39</v>
      </c>
      <c r="C60" s="27"/>
      <c r="D60" s="183"/>
      <c r="E60" s="27"/>
      <c r="F60" s="108" t="s">
        <v>39</v>
      </c>
      <c r="G60" s="27"/>
      <c r="H60" s="26" t="s">
        <v>39</v>
      </c>
      <c r="I60" s="27"/>
      <c r="J60" s="27"/>
      <c r="K60" s="27"/>
      <c r="L60" s="30"/>
      <c r="M60" s="30"/>
      <c r="N60" s="27"/>
      <c r="O60" s="33" t="s">
        <v>39</v>
      </c>
      <c r="P60" s="30"/>
    </row>
    <row r="61" spans="1:16" x14ac:dyDescent="0.25">
      <c r="A61" s="32"/>
      <c r="B61" s="27"/>
      <c r="C61" s="27"/>
      <c r="D61" s="183"/>
      <c r="E61" s="27"/>
      <c r="F61" s="29"/>
      <c r="G61" s="27"/>
      <c r="H61" s="27"/>
      <c r="I61" s="27"/>
      <c r="J61" s="27"/>
      <c r="K61" s="27"/>
      <c r="L61" s="33" t="s">
        <v>39</v>
      </c>
      <c r="M61" s="30"/>
      <c r="N61" s="27"/>
      <c r="O61" s="30"/>
      <c r="P61" s="30"/>
    </row>
    <row r="62" spans="1:16" x14ac:dyDescent="0.25">
      <c r="A62" s="32"/>
      <c r="B62" s="27"/>
      <c r="C62" s="27"/>
      <c r="D62" s="183"/>
      <c r="E62" s="27"/>
      <c r="F62" s="29"/>
      <c r="G62" s="27"/>
      <c r="H62" s="27"/>
      <c r="I62" s="27"/>
      <c r="J62" s="27"/>
      <c r="K62" s="27"/>
      <c r="L62" s="30"/>
      <c r="M62" s="30"/>
      <c r="N62" s="27"/>
      <c r="O62" s="30"/>
      <c r="P62" s="30"/>
    </row>
    <row r="63" spans="1:16" x14ac:dyDescent="0.25">
      <c r="A63" s="32"/>
      <c r="B63" s="27"/>
      <c r="C63" s="27"/>
      <c r="D63" s="183"/>
      <c r="E63" s="27"/>
      <c r="F63" s="29"/>
      <c r="G63" s="27"/>
      <c r="H63" s="27"/>
      <c r="I63" s="27"/>
      <c r="J63" s="27"/>
      <c r="K63" s="27"/>
      <c r="L63" s="30"/>
      <c r="M63" s="30"/>
      <c r="N63" s="27"/>
      <c r="O63" s="30"/>
      <c r="P63" s="30"/>
    </row>
    <row r="64" spans="1:16" x14ac:dyDescent="0.25">
      <c r="A64" s="32"/>
      <c r="B64" s="27"/>
      <c r="C64" s="27"/>
      <c r="D64" s="183"/>
      <c r="E64" s="27"/>
      <c r="F64" s="29"/>
      <c r="G64" s="27"/>
      <c r="H64" s="27"/>
      <c r="I64" s="27"/>
      <c r="J64" s="27"/>
      <c r="K64" s="27"/>
      <c r="L64" s="30"/>
      <c r="M64" s="30"/>
      <c r="N64" s="27"/>
      <c r="O64" s="30"/>
      <c r="P64" s="30"/>
    </row>
    <row r="65" spans="1:16" x14ac:dyDescent="0.25">
      <c r="A65" s="32"/>
      <c r="B65" s="27"/>
      <c r="C65" s="27"/>
      <c r="D65" s="183"/>
      <c r="E65" s="27"/>
      <c r="F65" s="29"/>
      <c r="G65" s="27"/>
      <c r="H65" s="27"/>
      <c r="I65" s="27"/>
      <c r="J65" s="27"/>
      <c r="K65" s="27"/>
      <c r="L65" s="30"/>
      <c r="M65" s="30"/>
      <c r="N65" s="27"/>
      <c r="O65" s="30"/>
      <c r="P65" s="30"/>
    </row>
    <row r="66" spans="1:16" x14ac:dyDescent="0.25">
      <c r="A66" s="32"/>
      <c r="B66" s="27"/>
      <c r="C66" s="27"/>
      <c r="D66" s="183"/>
      <c r="E66" s="27"/>
      <c r="F66" s="29"/>
      <c r="G66" s="27"/>
      <c r="H66" s="27"/>
      <c r="I66" s="27"/>
      <c r="J66" s="27"/>
      <c r="K66" s="27"/>
      <c r="L66" s="30"/>
      <c r="M66" s="30"/>
      <c r="N66" s="27"/>
      <c r="O66" s="30"/>
      <c r="P66" s="30"/>
    </row>
    <row r="67" spans="1:16" x14ac:dyDescent="0.25">
      <c r="A67" s="32"/>
      <c r="B67" s="27"/>
      <c r="C67" s="27"/>
      <c r="D67" s="183"/>
      <c r="E67" s="27"/>
      <c r="F67" s="29"/>
      <c r="G67" s="27"/>
      <c r="H67" s="27"/>
      <c r="I67" s="27"/>
      <c r="J67" s="27"/>
      <c r="K67" s="27"/>
      <c r="L67" s="30"/>
      <c r="M67" s="30"/>
      <c r="N67" s="27"/>
      <c r="O67" s="30"/>
      <c r="P67" s="30"/>
    </row>
    <row r="68" spans="1:16" x14ac:dyDescent="0.25">
      <c r="A68" s="32"/>
      <c r="B68" s="27"/>
      <c r="C68" s="27"/>
      <c r="D68" s="183"/>
      <c r="E68" s="27"/>
      <c r="F68" s="29"/>
      <c r="G68" s="27"/>
      <c r="H68" s="27"/>
      <c r="I68" s="27"/>
      <c r="J68" s="27"/>
      <c r="K68" s="27"/>
      <c r="L68" s="30"/>
      <c r="M68" s="30"/>
      <c r="N68" s="27"/>
      <c r="O68" s="30"/>
      <c r="P68" s="30"/>
    </row>
    <row r="69" spans="1:16" x14ac:dyDescent="0.25">
      <c r="A69" s="32"/>
      <c r="B69" s="27"/>
      <c r="C69" s="27"/>
      <c r="D69" s="183"/>
      <c r="E69" s="27"/>
      <c r="F69" s="29"/>
      <c r="G69" s="27"/>
      <c r="H69" s="27"/>
      <c r="I69" s="27"/>
      <c r="J69" s="27"/>
      <c r="K69" s="27"/>
      <c r="L69" s="30"/>
      <c r="M69" s="30"/>
      <c r="N69" s="27"/>
      <c r="O69" s="30"/>
      <c r="P69" s="30"/>
    </row>
    <row r="70" spans="1:16" x14ac:dyDescent="0.25">
      <c r="A70" s="32"/>
      <c r="B70" s="27"/>
      <c r="C70" s="27"/>
      <c r="D70" s="183"/>
      <c r="E70" s="27"/>
      <c r="F70" s="29"/>
      <c r="G70" s="27"/>
      <c r="H70" s="27"/>
      <c r="I70" s="27"/>
      <c r="J70" s="27"/>
      <c r="K70" s="27"/>
      <c r="L70" s="30"/>
      <c r="M70" s="30"/>
      <c r="N70" s="27"/>
      <c r="O70" s="30"/>
      <c r="P70" s="30"/>
    </row>
    <row r="71" spans="1:16" x14ac:dyDescent="0.25">
      <c r="A71" s="32"/>
      <c r="B71" s="27"/>
      <c r="C71" s="27"/>
      <c r="D71" s="183"/>
      <c r="E71" s="27"/>
      <c r="F71" s="29"/>
      <c r="G71" s="27"/>
      <c r="H71" s="27"/>
      <c r="I71" s="27"/>
      <c r="J71" s="27"/>
      <c r="K71" s="27"/>
      <c r="L71" s="30"/>
      <c r="M71" s="30"/>
      <c r="N71" s="27"/>
      <c r="O71" s="30"/>
      <c r="P71" s="30"/>
    </row>
    <row r="72" spans="1:16" x14ac:dyDescent="0.25">
      <c r="A72" s="32"/>
      <c r="B72" s="27"/>
      <c r="C72" s="27"/>
      <c r="D72" s="183"/>
      <c r="E72" s="27"/>
      <c r="F72" s="29"/>
      <c r="G72" s="27"/>
      <c r="H72" s="27"/>
      <c r="I72" s="27"/>
      <c r="J72" s="27"/>
      <c r="K72" s="27"/>
      <c r="L72" s="30"/>
      <c r="M72" s="30"/>
      <c r="N72" s="27"/>
      <c r="O72" s="30"/>
      <c r="P72" s="30"/>
    </row>
    <row r="73" spans="1:16" x14ac:dyDescent="0.25">
      <c r="A73" s="32"/>
      <c r="B73" s="27"/>
      <c r="C73" s="27"/>
      <c r="D73" s="183"/>
      <c r="E73" s="27"/>
      <c r="F73" s="29"/>
      <c r="G73" s="27"/>
      <c r="H73" s="27"/>
      <c r="I73" s="27"/>
      <c r="J73" s="27"/>
      <c r="K73" s="27"/>
      <c r="L73" s="30"/>
      <c r="M73" s="30"/>
      <c r="N73" s="27"/>
      <c r="O73" s="30"/>
      <c r="P73" s="30"/>
    </row>
    <row r="74" spans="1:16" x14ac:dyDescent="0.25">
      <c r="A74" s="32"/>
      <c r="B74" s="27"/>
      <c r="C74" s="27"/>
      <c r="D74" s="183"/>
      <c r="E74" s="27"/>
      <c r="F74" s="29"/>
      <c r="G74" s="27"/>
      <c r="H74" s="27"/>
      <c r="I74" s="27"/>
      <c r="J74" s="27"/>
      <c r="K74" s="27"/>
      <c r="L74" s="30"/>
      <c r="M74" s="30"/>
      <c r="N74" s="27"/>
      <c r="O74" s="30"/>
      <c r="P74" s="30"/>
    </row>
    <row r="75" spans="1:16" x14ac:dyDescent="0.25">
      <c r="A75" s="32"/>
      <c r="B75" s="27"/>
      <c r="C75" s="27"/>
      <c r="D75" s="183"/>
      <c r="E75" s="27"/>
      <c r="F75" s="29"/>
      <c r="G75" s="27"/>
      <c r="H75" s="27"/>
      <c r="I75" s="27"/>
      <c r="J75" s="27"/>
      <c r="K75" s="27"/>
      <c r="L75" s="30"/>
      <c r="M75" s="30"/>
      <c r="N75" s="27"/>
      <c r="O75" s="30"/>
      <c r="P75" s="30"/>
    </row>
    <row r="76" spans="1:16" x14ac:dyDescent="0.25">
      <c r="A76" s="32"/>
      <c r="B76" s="27"/>
      <c r="C76" s="27"/>
      <c r="D76" s="183"/>
      <c r="E76" s="27"/>
      <c r="F76" s="29"/>
      <c r="G76" s="27"/>
      <c r="H76" s="27"/>
      <c r="I76" s="27"/>
      <c r="J76" s="27"/>
      <c r="K76" s="27"/>
      <c r="L76" s="30"/>
      <c r="M76" s="30"/>
      <c r="N76" s="27"/>
      <c r="O76" s="30"/>
      <c r="P76" s="30"/>
    </row>
    <row r="77" spans="1:16" x14ac:dyDescent="0.25">
      <c r="A77" s="32"/>
      <c r="B77" s="27"/>
      <c r="C77" s="27"/>
      <c r="D77" s="183"/>
      <c r="E77" s="27"/>
      <c r="F77" s="29"/>
      <c r="G77" s="27"/>
      <c r="H77" s="27"/>
      <c r="I77" s="27"/>
      <c r="J77" s="27"/>
      <c r="K77" s="27"/>
      <c r="L77" s="30"/>
      <c r="M77" s="30"/>
      <c r="N77" s="27"/>
      <c r="O77" s="30"/>
      <c r="P77" s="30"/>
    </row>
    <row r="78" spans="1:16" x14ac:dyDescent="0.25">
      <c r="A78" s="32"/>
      <c r="B78" s="27"/>
      <c r="C78" s="27"/>
      <c r="D78" s="183"/>
      <c r="E78" s="27"/>
      <c r="F78" s="29"/>
      <c r="G78" s="27"/>
      <c r="H78" s="27"/>
      <c r="I78" s="27"/>
      <c r="J78" s="27"/>
      <c r="K78" s="27"/>
      <c r="L78" s="30"/>
      <c r="M78" s="30"/>
      <c r="N78" s="27"/>
      <c r="O78" s="30"/>
      <c r="P78" s="30"/>
    </row>
    <row r="79" spans="1:16" x14ac:dyDescent="0.25">
      <c r="A79" s="32"/>
      <c r="B79" s="27"/>
      <c r="C79" s="27"/>
      <c r="D79" s="183"/>
      <c r="E79" s="27"/>
      <c r="F79" s="29"/>
      <c r="G79" s="27"/>
      <c r="H79" s="27"/>
      <c r="I79" s="27"/>
      <c r="J79" s="27"/>
      <c r="K79" s="27"/>
      <c r="L79" s="30"/>
      <c r="M79" s="30"/>
      <c r="N79" s="27"/>
      <c r="O79" s="30"/>
      <c r="P79" s="30"/>
    </row>
    <row r="80" spans="1:16" x14ac:dyDescent="0.25">
      <c r="A80" s="32"/>
      <c r="B80" s="27"/>
      <c r="C80" s="27"/>
      <c r="D80" s="183"/>
      <c r="E80" s="27"/>
      <c r="F80" s="29"/>
      <c r="G80" s="27"/>
      <c r="H80" s="27"/>
      <c r="I80" s="27"/>
      <c r="J80" s="27"/>
      <c r="K80" s="27"/>
      <c r="L80" s="30"/>
      <c r="M80" s="30"/>
      <c r="N80" s="27"/>
      <c r="O80" s="30"/>
      <c r="P80" s="30"/>
    </row>
    <row r="81" spans="1:16" x14ac:dyDescent="0.25">
      <c r="A81" s="32"/>
      <c r="B81" s="27"/>
      <c r="C81" s="27"/>
      <c r="D81" s="183"/>
      <c r="E81" s="27"/>
      <c r="F81" s="29"/>
      <c r="G81" s="27"/>
      <c r="H81" s="27"/>
      <c r="I81" s="27"/>
      <c r="J81" s="27"/>
      <c r="K81" s="27"/>
      <c r="L81" s="30"/>
      <c r="M81" s="30"/>
      <c r="N81" s="27"/>
      <c r="O81" s="30"/>
      <c r="P81" s="30"/>
    </row>
    <row r="82" spans="1:16" x14ac:dyDescent="0.25">
      <c r="A82" s="32"/>
      <c r="B82" s="27"/>
      <c r="C82" s="27"/>
      <c r="D82" s="183"/>
      <c r="E82" s="27"/>
      <c r="F82" s="29"/>
      <c r="G82" s="27"/>
      <c r="H82" s="27"/>
      <c r="I82" s="27"/>
      <c r="J82" s="27"/>
      <c r="K82" s="27"/>
      <c r="L82" s="30"/>
      <c r="M82" s="30"/>
      <c r="N82" s="27"/>
      <c r="O82" s="30"/>
      <c r="P82" s="30"/>
    </row>
    <row r="83" spans="1:16" x14ac:dyDescent="0.25">
      <c r="A83" s="32"/>
      <c r="B83" s="27"/>
      <c r="C83" s="27"/>
      <c r="D83" s="183"/>
      <c r="E83" s="27"/>
      <c r="F83" s="29"/>
      <c r="G83" s="27"/>
      <c r="H83" s="27"/>
      <c r="I83" s="27"/>
      <c r="J83" s="27"/>
      <c r="K83" s="27"/>
      <c r="L83" s="30"/>
      <c r="M83" s="30"/>
      <c r="N83" s="27"/>
      <c r="O83" s="30"/>
      <c r="P83" s="30"/>
    </row>
    <row r="84" spans="1:16" x14ac:dyDescent="0.25">
      <c r="A84" s="32"/>
      <c r="B84" s="27"/>
      <c r="C84" s="27"/>
      <c r="D84" s="183"/>
      <c r="E84" s="27"/>
      <c r="F84" s="29"/>
      <c r="G84" s="27"/>
      <c r="H84" s="27"/>
      <c r="I84" s="27"/>
      <c r="J84" s="27"/>
      <c r="K84" s="27"/>
      <c r="L84" s="30"/>
      <c r="M84" s="30"/>
      <c r="N84" s="27"/>
      <c r="O84" s="30"/>
      <c r="P84" s="30"/>
    </row>
    <row r="85" spans="1:16" x14ac:dyDescent="0.25">
      <c r="A85" s="32"/>
      <c r="B85" s="27"/>
      <c r="C85" s="27"/>
      <c r="D85" s="183"/>
      <c r="E85" s="27"/>
      <c r="F85" s="29"/>
      <c r="G85" s="27"/>
      <c r="H85" s="27"/>
      <c r="I85" s="27"/>
      <c r="J85" s="27"/>
      <c r="K85" s="27"/>
      <c r="L85" s="30"/>
      <c r="M85" s="30"/>
      <c r="N85" s="27"/>
      <c r="O85" s="30"/>
      <c r="P85" s="30"/>
    </row>
    <row r="86" spans="1:16" ht="16.5" thickBot="1" x14ac:dyDescent="0.3">
      <c r="A86" s="32"/>
      <c r="B86" s="27"/>
      <c r="C86" s="27"/>
      <c r="D86" s="183"/>
      <c r="E86" s="27"/>
      <c r="F86" s="29"/>
      <c r="G86" s="27"/>
      <c r="H86" s="27"/>
      <c r="I86" s="27"/>
      <c r="J86" s="27"/>
      <c r="K86" s="27"/>
      <c r="L86" s="30"/>
      <c r="M86" s="30"/>
      <c r="N86" s="86"/>
      <c r="O86" s="86"/>
      <c r="P86" s="8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1569</v>
      </c>
      <c r="O88" s="90"/>
      <c r="P88" s="91"/>
    </row>
    <row r="89" spans="1:16" ht="16.5" thickTop="1" x14ac:dyDescent="0.25">
      <c r="A89" s="178"/>
      <c r="B89" s="143"/>
      <c r="C89" s="143"/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198"/>
    </row>
    <row r="90" spans="1:16" x14ac:dyDescent="0.25">
      <c r="A90" s="178"/>
      <c r="B90" s="143"/>
      <c r="C90" s="143"/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64"/>
      <c r="P90" s="199">
        <f>SUM(L10:L86)</f>
        <v>19.159999999999993</v>
      </c>
    </row>
    <row r="91" spans="1:16" x14ac:dyDescent="0.25">
      <c r="A91" s="178"/>
      <c r="B91" s="143"/>
      <c r="C91" s="143"/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64"/>
      <c r="P91" s="199">
        <f>SUM(O10:O87)</f>
        <v>87.6</v>
      </c>
    </row>
    <row r="92" spans="1:16" x14ac:dyDescent="0.25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64"/>
      <c r="P92" s="199">
        <f>IF(SUM(P10:P87)&gt;0,SUM(P10:P87)," ")</f>
        <v>104.5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200">
        <f>SUM(J10:J86)</f>
        <v>64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&amp;LFDCINV11.XLS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6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431</v>
      </c>
    </row>
    <row r="2" spans="1:16" ht="30.75" x14ac:dyDescent="0.45">
      <c r="A2" s="13" t="s">
        <v>16</v>
      </c>
      <c r="B2" s="14"/>
      <c r="C2" s="14"/>
      <c r="D2" s="14"/>
      <c r="E2" s="14"/>
      <c r="F2" s="14"/>
      <c r="G2" s="13"/>
      <c r="H2" s="14"/>
      <c r="I2" s="14"/>
      <c r="J2" s="14"/>
      <c r="K2" s="14"/>
      <c r="L2" s="14"/>
      <c r="M2" s="14"/>
      <c r="N2" s="14"/>
      <c r="O2" s="14"/>
      <c r="P2" s="14"/>
    </row>
    <row r="3" spans="1:16" ht="30.75" x14ac:dyDescent="0.45">
      <c r="A3" s="13" t="s">
        <v>1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03" t="s">
        <v>1726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O5" s="12" t="s">
        <v>3</v>
      </c>
    </row>
    <row r="6" spans="1:16" x14ac:dyDescent="0.25">
      <c r="A6" s="44" t="s">
        <v>18</v>
      </c>
      <c r="B6" s="16"/>
      <c r="C6" s="17" t="s">
        <v>19</v>
      </c>
      <c r="D6" s="18"/>
      <c r="E6" s="19"/>
      <c r="F6" s="20" t="s">
        <v>20</v>
      </c>
      <c r="G6" s="20" t="s">
        <v>21</v>
      </c>
      <c r="H6" s="20" t="s">
        <v>22</v>
      </c>
      <c r="I6" s="20" t="s">
        <v>23</v>
      </c>
      <c r="J6" s="20" t="s">
        <v>24</v>
      </c>
      <c r="K6" s="20" t="s">
        <v>25</v>
      </c>
      <c r="L6" s="20" t="s">
        <v>5</v>
      </c>
      <c r="M6" s="20" t="s">
        <v>26</v>
      </c>
      <c r="N6" s="20" t="s">
        <v>27</v>
      </c>
      <c r="O6" s="20" t="s">
        <v>28</v>
      </c>
      <c r="P6" s="20" t="s">
        <v>29</v>
      </c>
    </row>
    <row r="7" spans="1:16" ht="16.5" thickBot="1" x14ac:dyDescent="0.3">
      <c r="A7" s="21"/>
      <c r="B7" s="22"/>
      <c r="C7" s="23" t="s">
        <v>30</v>
      </c>
      <c r="D7" s="23" t="s">
        <v>31</v>
      </c>
      <c r="E7" s="24" t="s">
        <v>32</v>
      </c>
      <c r="F7" s="22"/>
      <c r="G7" s="22"/>
      <c r="H7" s="24" t="s">
        <v>33</v>
      </c>
      <c r="I7" s="24" t="s">
        <v>34</v>
      </c>
      <c r="J7" s="24" t="s">
        <v>35</v>
      </c>
      <c r="K7" s="24" t="s">
        <v>36</v>
      </c>
      <c r="L7" s="24" t="s">
        <v>10</v>
      </c>
      <c r="M7" s="24" t="s">
        <v>37</v>
      </c>
      <c r="N7" s="24" t="s">
        <v>38</v>
      </c>
      <c r="O7" s="24" t="s">
        <v>11</v>
      </c>
      <c r="P7" s="24" t="s">
        <v>10</v>
      </c>
    </row>
    <row r="8" spans="1:16" ht="16.5" thickTop="1" x14ac:dyDescent="0.25">
      <c r="A8" s="25">
        <v>1</v>
      </c>
      <c r="B8" s="26" t="s">
        <v>39</v>
      </c>
      <c r="C8" s="27"/>
      <c r="D8" s="183">
        <v>2110</v>
      </c>
      <c r="E8" s="27"/>
      <c r="F8" s="29">
        <v>0.22</v>
      </c>
      <c r="G8" s="26" t="s">
        <v>1725</v>
      </c>
      <c r="H8" s="26" t="s">
        <v>1724</v>
      </c>
      <c r="I8" s="26" t="s">
        <v>657</v>
      </c>
      <c r="J8" s="28">
        <v>1</v>
      </c>
      <c r="K8" s="26" t="s">
        <v>53</v>
      </c>
      <c r="L8" s="30">
        <v>0.22</v>
      </c>
      <c r="M8" s="31" t="s">
        <v>63</v>
      </c>
      <c r="N8" s="26" t="s">
        <v>64</v>
      </c>
      <c r="O8" s="30">
        <v>1.3</v>
      </c>
      <c r="P8" s="30">
        <v>1</v>
      </c>
    </row>
    <row r="9" spans="1:16" x14ac:dyDescent="0.25">
      <c r="A9" s="25">
        <f t="shared" ref="A9:A47" si="0">A8+1</f>
        <v>2</v>
      </c>
      <c r="B9" s="27"/>
      <c r="C9" s="27"/>
      <c r="D9" s="183">
        <v>1850</v>
      </c>
      <c r="E9" s="27"/>
      <c r="F9" s="29">
        <v>7.0000000000000007E-2</v>
      </c>
      <c r="G9" s="26" t="s">
        <v>1723</v>
      </c>
      <c r="H9" s="26" t="s">
        <v>1722</v>
      </c>
      <c r="I9" s="26" t="s">
        <v>657</v>
      </c>
      <c r="J9" s="28">
        <v>3</v>
      </c>
      <c r="K9" s="85" t="s">
        <v>1721</v>
      </c>
      <c r="L9" s="30">
        <v>0.21</v>
      </c>
      <c r="M9" s="31" t="s">
        <v>63</v>
      </c>
      <c r="N9" s="26" t="s">
        <v>1720</v>
      </c>
      <c r="O9" s="30">
        <v>1.3</v>
      </c>
      <c r="P9" s="30">
        <v>3.75</v>
      </c>
    </row>
    <row r="10" spans="1:16" x14ac:dyDescent="0.25">
      <c r="A10" s="25">
        <f t="shared" si="0"/>
        <v>3</v>
      </c>
      <c r="B10" s="27"/>
      <c r="C10" s="27"/>
      <c r="D10" s="183">
        <v>2111</v>
      </c>
      <c r="E10" s="27"/>
      <c r="F10" s="29">
        <v>0.22</v>
      </c>
      <c r="G10" s="26" t="s">
        <v>1719</v>
      </c>
      <c r="H10" s="26" t="s">
        <v>1713</v>
      </c>
      <c r="I10" s="26" t="s">
        <v>657</v>
      </c>
      <c r="J10" s="28">
        <v>1</v>
      </c>
      <c r="K10" s="26" t="s">
        <v>53</v>
      </c>
      <c r="L10" s="30">
        <v>0.22</v>
      </c>
      <c r="M10" s="31" t="s">
        <v>63</v>
      </c>
      <c r="N10" s="26" t="s">
        <v>110</v>
      </c>
      <c r="O10" s="30">
        <v>1.3</v>
      </c>
      <c r="P10" s="30">
        <v>1</v>
      </c>
    </row>
    <row r="11" spans="1:16" x14ac:dyDescent="0.25">
      <c r="A11" s="25">
        <f t="shared" si="0"/>
        <v>4</v>
      </c>
      <c r="B11" s="27"/>
      <c r="C11" s="27"/>
      <c r="D11" s="183">
        <v>2112</v>
      </c>
      <c r="E11" s="27"/>
      <c r="F11" s="29">
        <v>0.22</v>
      </c>
      <c r="G11" s="26" t="s">
        <v>1718</v>
      </c>
      <c r="H11" s="26" t="s">
        <v>1713</v>
      </c>
      <c r="I11" s="26" t="s">
        <v>657</v>
      </c>
      <c r="J11" s="28">
        <v>2</v>
      </c>
      <c r="K11" s="26" t="s">
        <v>115</v>
      </c>
      <c r="L11" s="30">
        <v>0.22</v>
      </c>
      <c r="M11" s="31" t="s">
        <v>63</v>
      </c>
      <c r="N11" s="26" t="s">
        <v>110</v>
      </c>
      <c r="O11" s="30">
        <v>1.75</v>
      </c>
      <c r="P11" s="30">
        <v>2</v>
      </c>
    </row>
    <row r="12" spans="1:16" x14ac:dyDescent="0.25">
      <c r="A12" s="25">
        <f t="shared" si="0"/>
        <v>5</v>
      </c>
      <c r="B12" s="26" t="s">
        <v>39</v>
      </c>
      <c r="C12" s="27"/>
      <c r="D12" s="183">
        <v>2113</v>
      </c>
      <c r="E12" s="26" t="s">
        <v>86</v>
      </c>
      <c r="F12" s="29">
        <v>0.22</v>
      </c>
      <c r="G12" s="26" t="s">
        <v>1717</v>
      </c>
      <c r="H12" s="26" t="s">
        <v>1713</v>
      </c>
      <c r="I12" s="26" t="s">
        <v>657</v>
      </c>
      <c r="J12" s="28">
        <v>10</v>
      </c>
      <c r="K12" s="26" t="s">
        <v>976</v>
      </c>
      <c r="L12" s="30">
        <v>0.22</v>
      </c>
      <c r="M12" s="31" t="s">
        <v>63</v>
      </c>
      <c r="N12" s="26" t="s">
        <v>110</v>
      </c>
      <c r="O12" s="30">
        <v>5.0999999999999996</v>
      </c>
      <c r="P12" s="30">
        <v>7.5</v>
      </c>
    </row>
    <row r="13" spans="1:16" x14ac:dyDescent="0.25">
      <c r="A13" s="25">
        <f t="shared" si="0"/>
        <v>6</v>
      </c>
      <c r="B13" s="27"/>
      <c r="C13" s="26" t="s">
        <v>63</v>
      </c>
      <c r="D13" s="183">
        <v>607</v>
      </c>
      <c r="E13" s="27"/>
      <c r="F13" s="29">
        <v>0.22</v>
      </c>
      <c r="G13" s="26" t="s">
        <v>1716</v>
      </c>
      <c r="H13" s="26" t="s">
        <v>1713</v>
      </c>
      <c r="I13" s="26" t="s">
        <v>657</v>
      </c>
      <c r="J13" s="28">
        <v>1</v>
      </c>
      <c r="K13" s="26" t="s">
        <v>53</v>
      </c>
      <c r="L13" s="30">
        <v>0.22</v>
      </c>
      <c r="M13" s="31" t="s">
        <v>63</v>
      </c>
      <c r="N13" s="26" t="s">
        <v>110</v>
      </c>
      <c r="O13" s="30">
        <v>1.5</v>
      </c>
      <c r="P13" s="30">
        <v>1</v>
      </c>
    </row>
    <row r="14" spans="1:16" x14ac:dyDescent="0.25">
      <c r="A14" s="25">
        <f t="shared" si="0"/>
        <v>7</v>
      </c>
      <c r="B14" s="27"/>
      <c r="C14" s="26" t="s">
        <v>128</v>
      </c>
      <c r="D14" s="183">
        <v>105</v>
      </c>
      <c r="E14" s="27"/>
      <c r="F14" s="29">
        <v>0.14000000000000001</v>
      </c>
      <c r="G14" s="26" t="s">
        <v>1715</v>
      </c>
      <c r="H14" s="26" t="s">
        <v>1713</v>
      </c>
      <c r="I14" s="26" t="s">
        <v>657</v>
      </c>
      <c r="J14" s="28">
        <v>1</v>
      </c>
      <c r="K14" s="26" t="s">
        <v>473</v>
      </c>
      <c r="L14" s="30">
        <v>0.14000000000000001</v>
      </c>
      <c r="M14" s="31" t="s">
        <v>63</v>
      </c>
      <c r="N14" s="26" t="s">
        <v>1712</v>
      </c>
      <c r="O14" s="30">
        <v>1.35</v>
      </c>
      <c r="P14" s="30">
        <v>1</v>
      </c>
    </row>
    <row r="15" spans="1:16" x14ac:dyDescent="0.25">
      <c r="A15" s="25">
        <f t="shared" si="0"/>
        <v>8</v>
      </c>
      <c r="B15" s="27"/>
      <c r="C15" s="26" t="s">
        <v>598</v>
      </c>
      <c r="D15" s="183">
        <v>35</v>
      </c>
      <c r="E15" s="27"/>
      <c r="F15" s="29">
        <v>0.14000000000000001</v>
      </c>
      <c r="G15" s="85" t="s">
        <v>1714</v>
      </c>
      <c r="H15" s="26" t="s">
        <v>1713</v>
      </c>
      <c r="I15" s="26" t="s">
        <v>67</v>
      </c>
      <c r="J15" s="28">
        <v>2</v>
      </c>
      <c r="K15" s="26" t="s">
        <v>473</v>
      </c>
      <c r="L15" s="30">
        <v>0.28000000000000003</v>
      </c>
      <c r="M15" s="31" t="s">
        <v>63</v>
      </c>
      <c r="N15" s="26" t="s">
        <v>1712</v>
      </c>
      <c r="O15" s="30">
        <v>1.5</v>
      </c>
      <c r="P15" s="30">
        <v>1.25</v>
      </c>
    </row>
    <row r="16" spans="1:16" x14ac:dyDescent="0.25">
      <c r="A16" s="25">
        <f t="shared" si="0"/>
        <v>9</v>
      </c>
      <c r="B16" s="27"/>
      <c r="C16" s="26" t="s">
        <v>1332</v>
      </c>
      <c r="D16" s="183">
        <v>138</v>
      </c>
      <c r="E16" s="27"/>
      <c r="F16" s="29">
        <v>0.14000000000000001</v>
      </c>
      <c r="G16" s="26" t="s">
        <v>1711</v>
      </c>
      <c r="H16" s="26" t="s">
        <v>1709</v>
      </c>
      <c r="I16" s="26" t="s">
        <v>657</v>
      </c>
      <c r="J16" s="28">
        <v>2</v>
      </c>
      <c r="K16" s="26" t="s">
        <v>1086</v>
      </c>
      <c r="L16" s="30">
        <v>0.28000000000000003</v>
      </c>
      <c r="M16" s="31" t="s">
        <v>63</v>
      </c>
      <c r="N16" s="26" t="s">
        <v>564</v>
      </c>
      <c r="O16" s="30">
        <v>1.5</v>
      </c>
      <c r="P16" s="30">
        <v>1.25</v>
      </c>
    </row>
    <row r="17" spans="1:16" x14ac:dyDescent="0.25">
      <c r="A17" s="25">
        <f t="shared" si="0"/>
        <v>10</v>
      </c>
      <c r="B17" s="27"/>
      <c r="C17" s="26" t="s">
        <v>1332</v>
      </c>
      <c r="D17" s="183">
        <v>139</v>
      </c>
      <c r="E17" s="27"/>
      <c r="F17" s="29">
        <v>0.22</v>
      </c>
      <c r="G17" s="26" t="s">
        <v>1710</v>
      </c>
      <c r="H17" s="26" t="s">
        <v>1709</v>
      </c>
      <c r="I17" s="26" t="s">
        <v>657</v>
      </c>
      <c r="J17" s="28">
        <v>2</v>
      </c>
      <c r="K17" s="26" t="s">
        <v>115</v>
      </c>
      <c r="L17" s="30">
        <v>0.44</v>
      </c>
      <c r="M17" s="31" t="s">
        <v>63</v>
      </c>
      <c r="N17" s="26" t="s">
        <v>564</v>
      </c>
      <c r="O17" s="30">
        <v>1.6</v>
      </c>
      <c r="P17" s="30">
        <v>1</v>
      </c>
    </row>
    <row r="18" spans="1:16" x14ac:dyDescent="0.25">
      <c r="A18" s="25">
        <f t="shared" si="0"/>
        <v>11</v>
      </c>
      <c r="B18" s="27"/>
      <c r="C18" s="27"/>
      <c r="D18" s="183">
        <v>1854</v>
      </c>
      <c r="E18" s="27"/>
      <c r="F18" s="29">
        <v>0.11</v>
      </c>
      <c r="G18" s="26" t="s">
        <v>1708</v>
      </c>
      <c r="H18" s="26" t="s">
        <v>1707</v>
      </c>
      <c r="I18" s="26" t="s">
        <v>657</v>
      </c>
      <c r="J18" s="28">
        <v>2</v>
      </c>
      <c r="K18" s="26" t="s">
        <v>1086</v>
      </c>
      <c r="L18" s="30">
        <v>0.22</v>
      </c>
      <c r="M18" s="31" t="s">
        <v>63</v>
      </c>
      <c r="N18" s="26" t="s">
        <v>1706</v>
      </c>
      <c r="O18" s="30">
        <v>1.3</v>
      </c>
      <c r="P18" s="30">
        <v>2.5</v>
      </c>
    </row>
    <row r="19" spans="1:16" x14ac:dyDescent="0.25">
      <c r="A19" s="25">
        <f t="shared" si="0"/>
        <v>12</v>
      </c>
      <c r="B19" s="27"/>
      <c r="C19" s="26" t="s">
        <v>70</v>
      </c>
      <c r="D19" s="183">
        <v>113</v>
      </c>
      <c r="E19" s="27"/>
      <c r="F19" s="29">
        <v>0.33</v>
      </c>
      <c r="G19" s="26" t="s">
        <v>1705</v>
      </c>
      <c r="H19" s="26" t="s">
        <v>1703</v>
      </c>
      <c r="I19" s="26" t="s">
        <v>657</v>
      </c>
      <c r="J19" s="28">
        <v>1</v>
      </c>
      <c r="K19" s="26" t="s">
        <v>53</v>
      </c>
      <c r="L19" s="30">
        <v>0.33</v>
      </c>
      <c r="M19" s="31" t="s">
        <v>63</v>
      </c>
      <c r="N19" s="26" t="s">
        <v>1702</v>
      </c>
      <c r="O19" s="30">
        <v>1.6</v>
      </c>
      <c r="P19" s="30">
        <v>1.5</v>
      </c>
    </row>
    <row r="20" spans="1:16" x14ac:dyDescent="0.25">
      <c r="A20" s="25">
        <f t="shared" si="0"/>
        <v>13</v>
      </c>
      <c r="B20" s="27"/>
      <c r="C20" s="26" t="s">
        <v>70</v>
      </c>
      <c r="D20" s="183">
        <v>114</v>
      </c>
      <c r="E20" s="27"/>
      <c r="F20" s="29">
        <v>0.39</v>
      </c>
      <c r="G20" s="26" t="s">
        <v>1704</v>
      </c>
      <c r="H20" s="26" t="s">
        <v>1703</v>
      </c>
      <c r="I20" s="26" t="s">
        <v>657</v>
      </c>
      <c r="J20" s="28">
        <v>1</v>
      </c>
      <c r="K20" s="26" t="s">
        <v>53</v>
      </c>
      <c r="L20" s="30">
        <v>0.39</v>
      </c>
      <c r="M20" s="31" t="s">
        <v>63</v>
      </c>
      <c r="N20" s="26" t="s">
        <v>1702</v>
      </c>
      <c r="O20" s="30">
        <v>1.65</v>
      </c>
      <c r="P20" s="30">
        <v>1.5</v>
      </c>
    </row>
    <row r="21" spans="1:16" x14ac:dyDescent="0.25">
      <c r="A21" s="25">
        <f t="shared" si="0"/>
        <v>14</v>
      </c>
      <c r="B21" s="27"/>
      <c r="C21" s="26" t="s">
        <v>223</v>
      </c>
      <c r="D21" s="183">
        <v>58</v>
      </c>
      <c r="E21" s="27"/>
      <c r="F21" s="29">
        <v>0.36</v>
      </c>
      <c r="G21" s="26" t="s">
        <v>1701</v>
      </c>
      <c r="H21" s="26" t="s">
        <v>1700</v>
      </c>
      <c r="I21" s="26" t="s">
        <v>67</v>
      </c>
      <c r="J21" s="28">
        <v>1</v>
      </c>
      <c r="K21" s="26" t="s">
        <v>288</v>
      </c>
      <c r="L21" s="30">
        <v>0.36</v>
      </c>
      <c r="M21" s="31" t="s">
        <v>63</v>
      </c>
      <c r="N21" s="85" t="s">
        <v>1699</v>
      </c>
      <c r="O21" s="30">
        <v>1.5</v>
      </c>
      <c r="P21" s="30">
        <v>1.4</v>
      </c>
    </row>
    <row r="22" spans="1:16" x14ac:dyDescent="0.25">
      <c r="A22" s="25">
        <f t="shared" si="0"/>
        <v>15</v>
      </c>
      <c r="B22" s="27"/>
      <c r="C22" s="26" t="s">
        <v>70</v>
      </c>
      <c r="D22" s="183">
        <v>115</v>
      </c>
      <c r="E22" s="27"/>
      <c r="F22" s="29">
        <v>0.44</v>
      </c>
      <c r="G22" s="26" t="s">
        <v>1698</v>
      </c>
      <c r="H22" s="26" t="s">
        <v>1696</v>
      </c>
      <c r="I22" s="26" t="s">
        <v>657</v>
      </c>
      <c r="J22" s="28">
        <v>1</v>
      </c>
      <c r="K22" s="26" t="s">
        <v>53</v>
      </c>
      <c r="L22" s="30">
        <v>0.44</v>
      </c>
      <c r="M22" s="31" t="s">
        <v>63</v>
      </c>
      <c r="N22" s="26" t="s">
        <v>470</v>
      </c>
      <c r="O22" s="30">
        <v>1.75</v>
      </c>
      <c r="P22" s="30">
        <v>1.75</v>
      </c>
    </row>
    <row r="23" spans="1:16" x14ac:dyDescent="0.25">
      <c r="A23" s="25">
        <f t="shared" si="0"/>
        <v>16</v>
      </c>
      <c r="B23" s="27"/>
      <c r="C23" s="26" t="s">
        <v>208</v>
      </c>
      <c r="D23" s="183">
        <v>22</v>
      </c>
      <c r="E23" s="27"/>
      <c r="F23" s="29">
        <v>0.33</v>
      </c>
      <c r="G23" s="26" t="s">
        <v>1697</v>
      </c>
      <c r="H23" s="26" t="s">
        <v>1696</v>
      </c>
      <c r="I23" s="26" t="s">
        <v>657</v>
      </c>
      <c r="J23" s="28">
        <v>1</v>
      </c>
      <c r="K23" s="26" t="s">
        <v>473</v>
      </c>
      <c r="L23" s="30">
        <v>0.22</v>
      </c>
      <c r="M23" s="31" t="s">
        <v>63</v>
      </c>
      <c r="N23" s="26" t="s">
        <v>470</v>
      </c>
      <c r="O23" s="30">
        <v>1.7</v>
      </c>
      <c r="P23" s="30">
        <v>1.5</v>
      </c>
    </row>
    <row r="24" spans="1:16" x14ac:dyDescent="0.25">
      <c r="A24" s="25">
        <f t="shared" si="0"/>
        <v>17</v>
      </c>
      <c r="B24" s="27"/>
      <c r="C24" s="27"/>
      <c r="D24" s="28">
        <v>1869</v>
      </c>
      <c r="E24" s="26" t="s">
        <v>1470</v>
      </c>
      <c r="F24" s="29">
        <v>0.5</v>
      </c>
      <c r="G24" s="26" t="s">
        <v>1695</v>
      </c>
      <c r="H24" s="26" t="s">
        <v>1694</v>
      </c>
      <c r="I24" s="26" t="s">
        <v>657</v>
      </c>
      <c r="J24" s="28">
        <v>1</v>
      </c>
      <c r="K24" s="26" t="s">
        <v>53</v>
      </c>
      <c r="L24" s="30">
        <v>0.5</v>
      </c>
      <c r="M24" s="31" t="s">
        <v>63</v>
      </c>
      <c r="N24" s="26" t="s">
        <v>1693</v>
      </c>
      <c r="O24" s="30">
        <v>1.9</v>
      </c>
      <c r="P24" s="30">
        <v>2</v>
      </c>
    </row>
    <row r="25" spans="1:16" x14ac:dyDescent="0.25">
      <c r="A25" s="25">
        <f t="shared" si="0"/>
        <v>18</v>
      </c>
      <c r="B25" s="27"/>
      <c r="C25" s="26" t="s">
        <v>63</v>
      </c>
      <c r="D25" s="183">
        <v>608</v>
      </c>
      <c r="E25" s="27"/>
      <c r="F25" s="29">
        <v>0.22</v>
      </c>
      <c r="G25" s="26" t="s">
        <v>1692</v>
      </c>
      <c r="H25" s="26" t="s">
        <v>1691</v>
      </c>
      <c r="I25" s="26" t="s">
        <v>657</v>
      </c>
      <c r="J25" s="28">
        <v>1</v>
      </c>
      <c r="K25" s="26" t="s">
        <v>199</v>
      </c>
      <c r="L25" s="30">
        <v>0.22</v>
      </c>
      <c r="M25" s="31" t="s">
        <v>63</v>
      </c>
      <c r="N25" s="26" t="s">
        <v>1690</v>
      </c>
      <c r="O25" s="30">
        <v>1.5</v>
      </c>
      <c r="P25" s="30">
        <v>1</v>
      </c>
    </row>
    <row r="26" spans="1:16" x14ac:dyDescent="0.25">
      <c r="A26" s="25">
        <f t="shared" si="0"/>
        <v>19</v>
      </c>
      <c r="B26" s="27"/>
      <c r="C26" s="26" t="s">
        <v>1327</v>
      </c>
      <c r="D26" s="183">
        <v>74</v>
      </c>
      <c r="E26" s="27"/>
      <c r="F26" s="29">
        <v>0.22</v>
      </c>
      <c r="G26" s="26" t="s">
        <v>1689</v>
      </c>
      <c r="H26" s="26" t="s">
        <v>1687</v>
      </c>
      <c r="I26" s="26" t="s">
        <v>48</v>
      </c>
      <c r="J26" s="28">
        <v>1</v>
      </c>
      <c r="K26" s="26" t="s">
        <v>199</v>
      </c>
      <c r="L26" s="30">
        <v>0.22</v>
      </c>
      <c r="M26" s="31" t="s">
        <v>63</v>
      </c>
      <c r="N26" s="26" t="s">
        <v>564</v>
      </c>
      <c r="O26" s="30">
        <v>1.3</v>
      </c>
      <c r="P26" s="30">
        <v>1</v>
      </c>
    </row>
    <row r="27" spans="1:16" x14ac:dyDescent="0.25">
      <c r="A27" s="25">
        <f t="shared" si="0"/>
        <v>20</v>
      </c>
      <c r="B27" s="27"/>
      <c r="C27" s="26" t="s">
        <v>1330</v>
      </c>
      <c r="D27" s="183">
        <v>3</v>
      </c>
      <c r="E27" s="27"/>
      <c r="F27" s="29">
        <v>0.14000000000000001</v>
      </c>
      <c r="G27" s="26" t="s">
        <v>1688</v>
      </c>
      <c r="H27" s="26" t="s">
        <v>1687</v>
      </c>
      <c r="I27" s="26" t="s">
        <v>657</v>
      </c>
      <c r="J27" s="28">
        <v>1</v>
      </c>
      <c r="K27" s="26" t="s">
        <v>473</v>
      </c>
      <c r="L27" s="30">
        <v>0.14000000000000001</v>
      </c>
      <c r="M27" s="31" t="s">
        <v>63</v>
      </c>
      <c r="N27" s="26" t="s">
        <v>564</v>
      </c>
      <c r="O27" s="30">
        <v>1.35</v>
      </c>
      <c r="P27" s="30">
        <v>1.25</v>
      </c>
    </row>
    <row r="28" spans="1:16" x14ac:dyDescent="0.25">
      <c r="A28" s="25">
        <f t="shared" si="0"/>
        <v>21</v>
      </c>
      <c r="B28" s="27"/>
      <c r="C28" s="26" t="s">
        <v>128</v>
      </c>
      <c r="D28" s="183">
        <v>107</v>
      </c>
      <c r="E28" s="27"/>
      <c r="F28" s="29">
        <v>0.25</v>
      </c>
      <c r="G28" s="26" t="s">
        <v>1686</v>
      </c>
      <c r="H28" s="26" t="s">
        <v>1685</v>
      </c>
      <c r="I28" s="26" t="s">
        <v>657</v>
      </c>
      <c r="J28" s="28">
        <v>1</v>
      </c>
      <c r="K28" s="26" t="s">
        <v>473</v>
      </c>
      <c r="L28" s="30">
        <v>0.25</v>
      </c>
      <c r="M28" s="31" t="s">
        <v>63</v>
      </c>
      <c r="N28" s="26" t="s">
        <v>1684</v>
      </c>
      <c r="O28" s="30">
        <v>1.5</v>
      </c>
      <c r="P28" s="30">
        <v>1.25</v>
      </c>
    </row>
    <row r="29" spans="1:16" x14ac:dyDescent="0.25">
      <c r="A29" s="25">
        <f t="shared" si="0"/>
        <v>22</v>
      </c>
      <c r="B29" s="27"/>
      <c r="C29" s="27"/>
      <c r="D29" s="183">
        <v>2137</v>
      </c>
      <c r="E29" s="27"/>
      <c r="F29" s="29">
        <v>0.22</v>
      </c>
      <c r="G29" s="26" t="s">
        <v>1683</v>
      </c>
      <c r="H29" s="26" t="s">
        <v>1682</v>
      </c>
      <c r="I29" s="26" t="s">
        <v>657</v>
      </c>
      <c r="J29" s="28">
        <v>1</v>
      </c>
      <c r="K29" s="26" t="s">
        <v>53</v>
      </c>
      <c r="L29" s="30">
        <v>0.22</v>
      </c>
      <c r="M29" s="31" t="s">
        <v>63</v>
      </c>
      <c r="N29" s="26" t="s">
        <v>564</v>
      </c>
      <c r="O29" s="30">
        <v>1.3</v>
      </c>
      <c r="P29" s="30">
        <v>1.5</v>
      </c>
    </row>
    <row r="30" spans="1:16" x14ac:dyDescent="0.25">
      <c r="A30" s="25">
        <f t="shared" si="0"/>
        <v>23</v>
      </c>
      <c r="B30" s="27"/>
      <c r="C30" s="26" t="s">
        <v>128</v>
      </c>
      <c r="D30" s="183">
        <v>106</v>
      </c>
      <c r="E30" s="27"/>
      <c r="F30" s="29">
        <v>0.14000000000000001</v>
      </c>
      <c r="G30" s="26" t="s">
        <v>1681</v>
      </c>
      <c r="H30" s="26" t="s">
        <v>1679</v>
      </c>
      <c r="I30" s="26" t="s">
        <v>657</v>
      </c>
      <c r="J30" s="28">
        <v>1</v>
      </c>
      <c r="K30" s="26" t="s">
        <v>473</v>
      </c>
      <c r="L30" s="30">
        <v>0.14000000000000001</v>
      </c>
      <c r="M30" s="31" t="s">
        <v>63</v>
      </c>
      <c r="N30" s="26" t="s">
        <v>678</v>
      </c>
      <c r="O30" s="30">
        <v>1.35</v>
      </c>
      <c r="P30" s="30">
        <v>1</v>
      </c>
    </row>
    <row r="31" spans="1:16" x14ac:dyDescent="0.25">
      <c r="A31" s="25">
        <f t="shared" si="0"/>
        <v>24</v>
      </c>
      <c r="B31" s="27"/>
      <c r="C31" s="26" t="s">
        <v>598</v>
      </c>
      <c r="D31" s="183">
        <v>36</v>
      </c>
      <c r="E31" s="27"/>
      <c r="F31" s="29">
        <v>0.14000000000000001</v>
      </c>
      <c r="G31" s="26" t="s">
        <v>1680</v>
      </c>
      <c r="H31" s="26" t="s">
        <v>1679</v>
      </c>
      <c r="I31" s="26" t="s">
        <v>67</v>
      </c>
      <c r="J31" s="28">
        <v>2</v>
      </c>
      <c r="K31" s="26" t="s">
        <v>473</v>
      </c>
      <c r="L31" s="30">
        <v>0.28000000000000003</v>
      </c>
      <c r="M31" s="31" t="s">
        <v>63</v>
      </c>
      <c r="N31" s="26" t="s">
        <v>678</v>
      </c>
      <c r="O31" s="30">
        <v>1.5</v>
      </c>
      <c r="P31" s="30">
        <v>1.25</v>
      </c>
    </row>
    <row r="32" spans="1:16" x14ac:dyDescent="0.25">
      <c r="A32" s="25">
        <f t="shared" si="0"/>
        <v>25</v>
      </c>
      <c r="B32" s="27"/>
      <c r="C32" s="27"/>
      <c r="D32" s="183">
        <v>1867</v>
      </c>
      <c r="E32" s="26" t="s">
        <v>1470</v>
      </c>
      <c r="F32" s="29">
        <v>0.39</v>
      </c>
      <c r="G32" s="26" t="s">
        <v>1678</v>
      </c>
      <c r="H32" s="26" t="s">
        <v>1677</v>
      </c>
      <c r="I32" s="26" t="s">
        <v>657</v>
      </c>
      <c r="J32" s="28">
        <v>1</v>
      </c>
      <c r="K32" s="26" t="s">
        <v>53</v>
      </c>
      <c r="L32" s="30">
        <v>0.39</v>
      </c>
      <c r="M32" s="31" t="s">
        <v>63</v>
      </c>
      <c r="N32" s="26" t="s">
        <v>647</v>
      </c>
      <c r="O32" s="30">
        <v>1.6</v>
      </c>
      <c r="P32" s="30">
        <v>1.25</v>
      </c>
    </row>
    <row r="33" spans="1:16" x14ac:dyDescent="0.25">
      <c r="A33" s="25">
        <f t="shared" si="0"/>
        <v>26</v>
      </c>
      <c r="B33" s="27"/>
      <c r="C33" s="27"/>
      <c r="D33" s="183">
        <v>1856</v>
      </c>
      <c r="E33" s="27"/>
      <c r="F33" s="29">
        <v>0.14000000000000001</v>
      </c>
      <c r="G33" s="26" t="s">
        <v>1676</v>
      </c>
      <c r="H33" s="26" t="s">
        <v>1675</v>
      </c>
      <c r="I33" s="26" t="s">
        <v>657</v>
      </c>
      <c r="J33" s="28">
        <v>2</v>
      </c>
      <c r="K33" s="26" t="s">
        <v>1086</v>
      </c>
      <c r="L33" s="30">
        <v>0.28000000000000003</v>
      </c>
      <c r="M33" s="31" t="s">
        <v>63</v>
      </c>
      <c r="N33" s="26" t="s">
        <v>1674</v>
      </c>
      <c r="O33" s="30">
        <v>1.5</v>
      </c>
      <c r="P33" s="30">
        <v>1</v>
      </c>
    </row>
    <row r="34" spans="1:16" x14ac:dyDescent="0.25">
      <c r="A34" s="25">
        <f t="shared" si="0"/>
        <v>27</v>
      </c>
      <c r="B34" s="27"/>
      <c r="C34" s="27"/>
      <c r="D34" s="184" t="s">
        <v>1673</v>
      </c>
      <c r="E34" s="27"/>
      <c r="F34" s="29">
        <v>0.22</v>
      </c>
      <c r="G34" s="26" t="s">
        <v>1672</v>
      </c>
      <c r="H34" s="26" t="s">
        <v>1671</v>
      </c>
      <c r="I34" s="26" t="s">
        <v>657</v>
      </c>
      <c r="J34" s="28">
        <v>4</v>
      </c>
      <c r="K34" s="26" t="s">
        <v>631</v>
      </c>
      <c r="L34" s="30">
        <v>0.88</v>
      </c>
      <c r="M34" s="31" t="s">
        <v>63</v>
      </c>
      <c r="N34" s="26" t="s">
        <v>1670</v>
      </c>
      <c r="O34" s="30">
        <v>2.65</v>
      </c>
      <c r="P34" s="30">
        <v>2.5</v>
      </c>
    </row>
    <row r="35" spans="1:16" x14ac:dyDescent="0.25">
      <c r="A35" s="25">
        <f t="shared" si="0"/>
        <v>28</v>
      </c>
      <c r="B35" s="27"/>
      <c r="C35" s="27"/>
      <c r="D35" s="183">
        <v>2134</v>
      </c>
      <c r="E35" s="27"/>
      <c r="F35" s="29">
        <v>0.14000000000000001</v>
      </c>
      <c r="G35" s="26" t="s">
        <v>1669</v>
      </c>
      <c r="H35" s="26" t="s">
        <v>1668</v>
      </c>
      <c r="I35" s="26" t="s">
        <v>657</v>
      </c>
      <c r="J35" s="28">
        <v>2</v>
      </c>
      <c r="K35" s="26" t="s">
        <v>115</v>
      </c>
      <c r="L35" s="30">
        <v>0.28000000000000003</v>
      </c>
      <c r="M35" s="31" t="s">
        <v>63</v>
      </c>
      <c r="N35" s="26" t="s">
        <v>1351</v>
      </c>
      <c r="O35" s="30">
        <v>1.5</v>
      </c>
      <c r="P35" s="30">
        <v>1.25</v>
      </c>
    </row>
    <row r="36" spans="1:16" x14ac:dyDescent="0.25">
      <c r="A36" s="25">
        <f t="shared" si="0"/>
        <v>29</v>
      </c>
      <c r="B36" s="27"/>
      <c r="C36" s="27"/>
      <c r="D36" s="183">
        <v>2142</v>
      </c>
      <c r="E36" s="27"/>
      <c r="F36" s="29">
        <v>0.22</v>
      </c>
      <c r="G36" s="26" t="s">
        <v>1667</v>
      </c>
      <c r="H36" s="26" t="s">
        <v>1666</v>
      </c>
      <c r="I36" s="26" t="s">
        <v>657</v>
      </c>
      <c r="J36" s="28">
        <v>1</v>
      </c>
      <c r="K36" s="26" t="s">
        <v>53</v>
      </c>
      <c r="L36" s="30">
        <v>0.22</v>
      </c>
      <c r="M36" s="31" t="s">
        <v>63</v>
      </c>
      <c r="N36" s="26" t="s">
        <v>1665</v>
      </c>
      <c r="O36" s="30">
        <v>1.3</v>
      </c>
      <c r="P36" s="30">
        <v>1</v>
      </c>
    </row>
    <row r="37" spans="1:16" x14ac:dyDescent="0.25">
      <c r="A37" s="25">
        <f t="shared" si="0"/>
        <v>30</v>
      </c>
      <c r="B37" s="27"/>
      <c r="C37" s="27"/>
      <c r="D37" s="183">
        <v>2114</v>
      </c>
      <c r="E37" s="27"/>
      <c r="F37" s="29">
        <v>0.22</v>
      </c>
      <c r="G37" s="26" t="s">
        <v>1664</v>
      </c>
      <c r="H37" s="26" t="s">
        <v>1661</v>
      </c>
      <c r="I37" s="26" t="s">
        <v>657</v>
      </c>
      <c r="J37" s="28">
        <v>1</v>
      </c>
      <c r="K37" s="26" t="s">
        <v>53</v>
      </c>
      <c r="L37" s="30">
        <v>0.22</v>
      </c>
      <c r="M37" s="31" t="s">
        <v>63</v>
      </c>
      <c r="N37" s="26" t="s">
        <v>564</v>
      </c>
      <c r="O37" s="30">
        <v>1.3</v>
      </c>
      <c r="P37" s="30">
        <v>1</v>
      </c>
    </row>
    <row r="38" spans="1:16" x14ac:dyDescent="0.25">
      <c r="A38" s="25">
        <f t="shared" si="0"/>
        <v>31</v>
      </c>
      <c r="B38" s="27"/>
      <c r="C38" s="27"/>
      <c r="D38" s="183">
        <v>2115</v>
      </c>
      <c r="E38" s="27"/>
      <c r="F38" s="29">
        <v>0.22</v>
      </c>
      <c r="G38" s="26" t="s">
        <v>1663</v>
      </c>
      <c r="H38" s="26" t="s">
        <v>1661</v>
      </c>
      <c r="I38" s="26" t="s">
        <v>657</v>
      </c>
      <c r="J38" s="28">
        <v>2</v>
      </c>
      <c r="K38" s="26" t="s">
        <v>115</v>
      </c>
      <c r="L38" s="30">
        <v>0.44</v>
      </c>
      <c r="M38" s="31" t="s">
        <v>63</v>
      </c>
      <c r="N38" s="26" t="s">
        <v>564</v>
      </c>
      <c r="O38" s="30">
        <v>1.75</v>
      </c>
      <c r="P38" s="30">
        <v>2</v>
      </c>
    </row>
    <row r="39" spans="1:16" x14ac:dyDescent="0.25">
      <c r="A39" s="25">
        <f t="shared" si="0"/>
        <v>32</v>
      </c>
      <c r="B39" s="26" t="s">
        <v>39</v>
      </c>
      <c r="C39" s="27"/>
      <c r="D39" s="183">
        <v>2116</v>
      </c>
      <c r="E39" s="26" t="s">
        <v>86</v>
      </c>
      <c r="F39" s="29">
        <v>0.22</v>
      </c>
      <c r="G39" s="26" t="s">
        <v>1662</v>
      </c>
      <c r="H39" s="26" t="s">
        <v>1661</v>
      </c>
      <c r="I39" s="26" t="s">
        <v>657</v>
      </c>
      <c r="J39" s="28">
        <v>5</v>
      </c>
      <c r="K39" s="26" t="s">
        <v>1660</v>
      </c>
      <c r="L39" s="30">
        <v>1.1000000000000001</v>
      </c>
      <c r="M39" s="31" t="s">
        <v>63</v>
      </c>
      <c r="N39" s="26" t="s">
        <v>564</v>
      </c>
      <c r="O39" s="30">
        <v>3.4</v>
      </c>
      <c r="P39" s="30">
        <v>3.5</v>
      </c>
    </row>
    <row r="40" spans="1:16" x14ac:dyDescent="0.25">
      <c r="A40" s="25">
        <f t="shared" si="0"/>
        <v>33</v>
      </c>
      <c r="B40" s="27"/>
      <c r="C40" s="27"/>
      <c r="D40" s="183">
        <v>2132</v>
      </c>
      <c r="E40" s="27"/>
      <c r="F40" s="29">
        <v>0.12</v>
      </c>
      <c r="G40" s="26" t="s">
        <v>1659</v>
      </c>
      <c r="H40" s="26" t="s">
        <v>1658</v>
      </c>
      <c r="I40" s="26" t="s">
        <v>657</v>
      </c>
      <c r="J40" s="28">
        <v>2</v>
      </c>
      <c r="K40" s="26" t="s">
        <v>115</v>
      </c>
      <c r="L40" s="30">
        <v>0.24</v>
      </c>
      <c r="M40" s="31" t="s">
        <v>63</v>
      </c>
      <c r="N40" s="26" t="s">
        <v>1657</v>
      </c>
      <c r="O40" s="30">
        <v>1.45</v>
      </c>
      <c r="P40" s="30">
        <v>2.5</v>
      </c>
    </row>
    <row r="41" spans="1:16" x14ac:dyDescent="0.25">
      <c r="A41" s="25">
        <f t="shared" si="0"/>
        <v>34</v>
      </c>
      <c r="B41" s="26" t="s">
        <v>39</v>
      </c>
      <c r="C41" s="27"/>
      <c r="D41" s="183">
        <v>2121</v>
      </c>
      <c r="E41" s="26" t="s">
        <v>86</v>
      </c>
      <c r="F41" s="29">
        <v>0.22</v>
      </c>
      <c r="G41" s="26" t="s">
        <v>1656</v>
      </c>
      <c r="H41" s="26" t="s">
        <v>1655</v>
      </c>
      <c r="I41" s="26" t="s">
        <v>657</v>
      </c>
      <c r="J41" s="28">
        <v>10</v>
      </c>
      <c r="K41" s="26" t="s">
        <v>976</v>
      </c>
      <c r="L41" s="30">
        <v>2.2000000000000002</v>
      </c>
      <c r="M41" s="31" t="s">
        <v>63</v>
      </c>
      <c r="N41" s="26" t="s">
        <v>107</v>
      </c>
      <c r="O41" s="30">
        <v>5.0999999999999996</v>
      </c>
      <c r="P41" s="30">
        <v>7.5</v>
      </c>
    </row>
    <row r="42" spans="1:16" x14ac:dyDescent="0.25">
      <c r="A42" s="25">
        <f t="shared" si="0"/>
        <v>35</v>
      </c>
      <c r="B42" s="27"/>
      <c r="C42" s="27"/>
      <c r="D42" s="183">
        <v>2143</v>
      </c>
      <c r="E42" s="27"/>
      <c r="F42" s="29">
        <v>0.22</v>
      </c>
      <c r="G42" s="26" t="s">
        <v>1215</v>
      </c>
      <c r="H42" s="26" t="s">
        <v>1654</v>
      </c>
      <c r="I42" s="26" t="s">
        <v>657</v>
      </c>
      <c r="J42" s="28">
        <v>1</v>
      </c>
      <c r="K42" s="26" t="s">
        <v>53</v>
      </c>
      <c r="L42" s="30">
        <v>0.22</v>
      </c>
      <c r="M42" s="31" t="s">
        <v>63</v>
      </c>
      <c r="N42" s="26" t="s">
        <v>1653</v>
      </c>
      <c r="O42" s="30">
        <v>1.3</v>
      </c>
      <c r="P42" s="30">
        <v>1</v>
      </c>
    </row>
    <row r="43" spans="1:16" x14ac:dyDescent="0.25">
      <c r="A43" s="25">
        <f t="shared" si="0"/>
        <v>36</v>
      </c>
      <c r="B43" s="27"/>
      <c r="C43" s="27"/>
      <c r="D43" s="183">
        <v>2133</v>
      </c>
      <c r="E43" s="27"/>
      <c r="F43" s="29">
        <v>1.2500000000000001E-2</v>
      </c>
      <c r="G43" s="26" t="s">
        <v>1652</v>
      </c>
      <c r="H43" s="26" t="s">
        <v>1650</v>
      </c>
      <c r="I43" s="26" t="s">
        <v>657</v>
      </c>
      <c r="J43" s="28">
        <v>2</v>
      </c>
      <c r="K43" s="26" t="s">
        <v>115</v>
      </c>
      <c r="L43" s="30">
        <v>0.25</v>
      </c>
      <c r="M43" s="31" t="s">
        <v>63</v>
      </c>
      <c r="N43" s="26" t="s">
        <v>1648</v>
      </c>
      <c r="O43" s="30">
        <v>1.45</v>
      </c>
      <c r="P43" s="30">
        <v>2.5</v>
      </c>
    </row>
    <row r="44" spans="1:16" x14ac:dyDescent="0.25">
      <c r="A44" s="25">
        <f t="shared" si="0"/>
        <v>37</v>
      </c>
      <c r="B44" s="27"/>
      <c r="C44" s="27"/>
      <c r="D44" s="183">
        <v>2130</v>
      </c>
      <c r="E44" s="27"/>
      <c r="F44" s="29">
        <v>0.10100000000000001</v>
      </c>
      <c r="G44" s="26" t="s">
        <v>1651</v>
      </c>
      <c r="H44" s="26" t="s">
        <v>1650</v>
      </c>
      <c r="I44" s="26" t="s">
        <v>657</v>
      </c>
      <c r="J44" s="28">
        <v>3</v>
      </c>
      <c r="K44" s="26" t="s">
        <v>1649</v>
      </c>
      <c r="L44" s="30">
        <v>0.3</v>
      </c>
      <c r="M44" s="31" t="s">
        <v>63</v>
      </c>
      <c r="N44" s="26" t="s">
        <v>1648</v>
      </c>
      <c r="O44" s="30">
        <v>1.6</v>
      </c>
      <c r="P44" s="30">
        <v>3.75</v>
      </c>
    </row>
    <row r="45" spans="1:16" x14ac:dyDescent="0.25">
      <c r="A45" s="25">
        <f t="shared" si="0"/>
        <v>38</v>
      </c>
      <c r="B45" s="27"/>
      <c r="C45" s="27"/>
      <c r="D45" s="183">
        <v>1863</v>
      </c>
      <c r="E45" s="27"/>
      <c r="F45" s="29">
        <v>0.22</v>
      </c>
      <c r="G45" s="26" t="s">
        <v>1647</v>
      </c>
      <c r="H45" s="26" t="s">
        <v>1646</v>
      </c>
      <c r="I45" s="26" t="s">
        <v>657</v>
      </c>
      <c r="J45" s="28">
        <v>1</v>
      </c>
      <c r="K45" s="26" t="s">
        <v>53</v>
      </c>
      <c r="L45" s="30">
        <v>0.22</v>
      </c>
      <c r="M45" s="31" t="s">
        <v>63</v>
      </c>
      <c r="N45" s="26" t="s">
        <v>64</v>
      </c>
      <c r="O45" s="30">
        <v>1.3</v>
      </c>
      <c r="P45" s="30">
        <v>1.25</v>
      </c>
    </row>
    <row r="46" spans="1:16" x14ac:dyDescent="0.25">
      <c r="A46" s="25">
        <f t="shared" si="0"/>
        <v>39</v>
      </c>
      <c r="B46" s="27"/>
      <c r="C46" s="27"/>
      <c r="D46" s="183">
        <v>2122</v>
      </c>
      <c r="E46" s="26" t="s">
        <v>86</v>
      </c>
      <c r="F46" s="29">
        <v>10.75</v>
      </c>
      <c r="G46" s="26" t="s">
        <v>1417</v>
      </c>
      <c r="H46" s="26" t="s">
        <v>1645</v>
      </c>
      <c r="I46" s="26" t="s">
        <v>657</v>
      </c>
      <c r="J46" s="28">
        <v>3</v>
      </c>
      <c r="K46" s="26" t="s">
        <v>1419</v>
      </c>
      <c r="L46" s="30">
        <v>32.25</v>
      </c>
      <c r="M46" s="31" t="s">
        <v>63</v>
      </c>
      <c r="N46" s="26" t="s">
        <v>470</v>
      </c>
      <c r="O46" s="30">
        <v>39.950000000000003</v>
      </c>
      <c r="P46" s="30">
        <v>125</v>
      </c>
    </row>
    <row r="47" spans="1:16" x14ac:dyDescent="0.25">
      <c r="A47" s="25">
        <f t="shared" si="0"/>
        <v>40</v>
      </c>
      <c r="B47" s="26" t="s">
        <v>86</v>
      </c>
      <c r="C47" s="26" t="s">
        <v>63</v>
      </c>
      <c r="D47" s="183">
        <v>609</v>
      </c>
      <c r="E47" s="27"/>
      <c r="F47" s="29">
        <v>0.06</v>
      </c>
      <c r="G47" s="108" t="s">
        <v>1644</v>
      </c>
      <c r="H47" s="26" t="s">
        <v>1643</v>
      </c>
      <c r="I47" s="26" t="s">
        <v>657</v>
      </c>
      <c r="J47" s="28">
        <v>1</v>
      </c>
      <c r="K47" s="26" t="s">
        <v>199</v>
      </c>
      <c r="L47" s="30">
        <v>0.24</v>
      </c>
      <c r="M47" s="31" t="s">
        <v>63</v>
      </c>
      <c r="N47" s="26" t="s">
        <v>107</v>
      </c>
      <c r="O47" s="30">
        <v>1.5</v>
      </c>
      <c r="P47" s="30">
        <v>1.25</v>
      </c>
    </row>
    <row r="48" spans="1:16" x14ac:dyDescent="0.25">
      <c r="A48" s="79" t="s">
        <v>39</v>
      </c>
      <c r="B48" s="26" t="s">
        <v>200</v>
      </c>
      <c r="C48" s="27"/>
      <c r="D48" s="183">
        <v>1890</v>
      </c>
      <c r="E48" s="27"/>
      <c r="F48" s="29">
        <v>0.18</v>
      </c>
      <c r="G48" s="26" t="s">
        <v>1092</v>
      </c>
      <c r="H48" s="27"/>
      <c r="I48" s="26" t="s">
        <v>39</v>
      </c>
      <c r="J48" s="28">
        <v>1</v>
      </c>
      <c r="K48" s="26" t="s">
        <v>53</v>
      </c>
      <c r="L48" s="33" t="s">
        <v>39</v>
      </c>
      <c r="M48" s="26" t="s">
        <v>39</v>
      </c>
      <c r="N48" s="27"/>
      <c r="O48" s="30"/>
      <c r="P48" s="30"/>
    </row>
    <row r="49" spans="1:16" x14ac:dyDescent="0.25">
      <c r="A49" s="25">
        <v>41</v>
      </c>
      <c r="B49" s="27"/>
      <c r="C49" s="27"/>
      <c r="D49" s="183">
        <v>2126</v>
      </c>
      <c r="E49" s="27"/>
      <c r="F49" s="29">
        <v>0.06</v>
      </c>
      <c r="G49" s="26" t="s">
        <v>1642</v>
      </c>
      <c r="H49" s="26" t="s">
        <v>1641</v>
      </c>
      <c r="I49" s="26" t="s">
        <v>657</v>
      </c>
      <c r="J49" s="28">
        <v>4</v>
      </c>
      <c r="K49" s="26" t="s">
        <v>1342</v>
      </c>
      <c r="L49" s="30">
        <v>0.24</v>
      </c>
      <c r="M49" s="31" t="s">
        <v>63</v>
      </c>
      <c r="N49" s="26" t="s">
        <v>1640</v>
      </c>
      <c r="O49" s="30">
        <v>1.4</v>
      </c>
      <c r="P49" s="30">
        <v>5</v>
      </c>
    </row>
    <row r="50" spans="1:16" x14ac:dyDescent="0.25">
      <c r="A50" s="25">
        <f t="shared" ref="A50:A57" si="1">A49+1</f>
        <v>42</v>
      </c>
      <c r="B50" s="27"/>
      <c r="C50" s="27"/>
      <c r="D50" s="183">
        <v>2144</v>
      </c>
      <c r="E50" s="27"/>
      <c r="F50" s="29">
        <v>0.22</v>
      </c>
      <c r="G50" s="26" t="s">
        <v>1639</v>
      </c>
      <c r="H50" s="26" t="s">
        <v>1638</v>
      </c>
      <c r="I50" s="26" t="s">
        <v>657</v>
      </c>
      <c r="J50" s="28">
        <v>1</v>
      </c>
      <c r="K50" s="26" t="s">
        <v>53</v>
      </c>
      <c r="L50" s="30">
        <v>0.22</v>
      </c>
      <c r="M50" s="31" t="s">
        <v>63</v>
      </c>
      <c r="N50" s="26" t="s">
        <v>1637</v>
      </c>
      <c r="O50" s="30">
        <v>1.3</v>
      </c>
      <c r="P50" s="30">
        <v>1</v>
      </c>
    </row>
    <row r="51" spans="1:16" x14ac:dyDescent="0.25">
      <c r="A51" s="25">
        <f t="shared" si="1"/>
        <v>43</v>
      </c>
      <c r="B51" s="27"/>
      <c r="C51" s="26" t="s">
        <v>1332</v>
      </c>
      <c r="D51" s="183">
        <v>129</v>
      </c>
      <c r="E51" s="26" t="s">
        <v>44</v>
      </c>
      <c r="F51" s="29">
        <v>0.14000000000000001</v>
      </c>
      <c r="G51" s="26" t="s">
        <v>1636</v>
      </c>
      <c r="H51" s="26" t="s">
        <v>1634</v>
      </c>
      <c r="I51" s="26" t="s">
        <v>657</v>
      </c>
      <c r="J51" s="28">
        <v>2</v>
      </c>
      <c r="K51" s="26" t="s">
        <v>1086</v>
      </c>
      <c r="L51" s="30">
        <v>0.28000000000000003</v>
      </c>
      <c r="M51" s="31" t="s">
        <v>63</v>
      </c>
      <c r="N51" s="26" t="s">
        <v>564</v>
      </c>
      <c r="O51" s="30">
        <v>1.5</v>
      </c>
      <c r="P51" s="30">
        <v>1</v>
      </c>
    </row>
    <row r="52" spans="1:16" x14ac:dyDescent="0.25">
      <c r="A52" s="25">
        <f t="shared" si="1"/>
        <v>44</v>
      </c>
      <c r="B52" s="27"/>
      <c r="C52" s="26" t="s">
        <v>1332</v>
      </c>
      <c r="D52" s="183">
        <v>136</v>
      </c>
      <c r="E52" s="27"/>
      <c r="F52" s="29">
        <v>0.22</v>
      </c>
      <c r="G52" s="26" t="s">
        <v>1635</v>
      </c>
      <c r="H52" s="26" t="s">
        <v>1634</v>
      </c>
      <c r="I52" s="26" t="s">
        <v>657</v>
      </c>
      <c r="J52" s="28">
        <v>2</v>
      </c>
      <c r="K52" s="26" t="s">
        <v>115</v>
      </c>
      <c r="L52" s="30">
        <v>0.44</v>
      </c>
      <c r="M52" s="31" t="s">
        <v>63</v>
      </c>
      <c r="N52" s="26" t="s">
        <v>564</v>
      </c>
      <c r="O52" s="30">
        <v>1.6</v>
      </c>
      <c r="P52" s="30">
        <v>1</v>
      </c>
    </row>
    <row r="53" spans="1:16" x14ac:dyDescent="0.25">
      <c r="A53" s="25">
        <f t="shared" si="1"/>
        <v>45</v>
      </c>
      <c r="B53" s="27"/>
      <c r="C53" s="26" t="s">
        <v>223</v>
      </c>
      <c r="D53" s="183">
        <v>59</v>
      </c>
      <c r="E53" s="27"/>
      <c r="F53" s="29">
        <v>0.36</v>
      </c>
      <c r="G53" s="26" t="s">
        <v>1633</v>
      </c>
      <c r="H53" s="26" t="s">
        <v>1632</v>
      </c>
      <c r="I53" s="26" t="s">
        <v>67</v>
      </c>
      <c r="J53" s="28">
        <v>1</v>
      </c>
      <c r="K53" s="26" t="s">
        <v>288</v>
      </c>
      <c r="L53" s="30">
        <v>0.36</v>
      </c>
      <c r="M53" s="31" t="s">
        <v>63</v>
      </c>
      <c r="N53" s="26" t="s">
        <v>564</v>
      </c>
      <c r="O53" s="30">
        <v>1.5</v>
      </c>
      <c r="P53" s="30">
        <v>1.4</v>
      </c>
    </row>
    <row r="54" spans="1:16" x14ac:dyDescent="0.25">
      <c r="A54" s="25">
        <f t="shared" si="1"/>
        <v>46</v>
      </c>
      <c r="B54" s="27"/>
      <c r="C54" s="27"/>
      <c r="D54" s="183">
        <v>2145</v>
      </c>
      <c r="E54" s="27"/>
      <c r="F54" s="29">
        <v>0.22</v>
      </c>
      <c r="G54" s="26" t="s">
        <v>1631</v>
      </c>
      <c r="H54" s="26" t="s">
        <v>1630</v>
      </c>
      <c r="I54" s="26" t="s">
        <v>657</v>
      </c>
      <c r="J54" s="28">
        <v>1</v>
      </c>
      <c r="K54" s="26" t="s">
        <v>53</v>
      </c>
      <c r="L54" s="30">
        <v>0.22</v>
      </c>
      <c r="M54" s="31" t="s">
        <v>63</v>
      </c>
      <c r="N54" s="26" t="s">
        <v>1478</v>
      </c>
      <c r="O54" s="30">
        <v>1.3</v>
      </c>
      <c r="P54" s="30">
        <v>1</v>
      </c>
    </row>
    <row r="55" spans="1:16" x14ac:dyDescent="0.25">
      <c r="A55" s="25">
        <f t="shared" si="1"/>
        <v>47</v>
      </c>
      <c r="B55" s="27"/>
      <c r="C55" s="27"/>
      <c r="D55" s="183">
        <v>1852</v>
      </c>
      <c r="E55" s="27"/>
      <c r="F55" s="29">
        <v>0.09</v>
      </c>
      <c r="G55" s="26" t="s">
        <v>1629</v>
      </c>
      <c r="H55" s="26" t="s">
        <v>1626</v>
      </c>
      <c r="I55" s="26" t="s">
        <v>657</v>
      </c>
      <c r="J55" s="28">
        <v>3</v>
      </c>
      <c r="K55" s="26" t="s">
        <v>1334</v>
      </c>
      <c r="L55" s="30">
        <v>0.27</v>
      </c>
      <c r="M55" s="31" t="s">
        <v>63</v>
      </c>
      <c r="N55" s="26" t="s">
        <v>1628</v>
      </c>
      <c r="O55" s="30">
        <v>1.5</v>
      </c>
      <c r="P55" s="30">
        <v>3.75</v>
      </c>
    </row>
    <row r="56" spans="1:16" x14ac:dyDescent="0.25">
      <c r="A56" s="25">
        <f t="shared" si="1"/>
        <v>48</v>
      </c>
      <c r="B56" s="27"/>
      <c r="C56" s="27"/>
      <c r="D56" s="183">
        <v>2123</v>
      </c>
      <c r="E56" s="27"/>
      <c r="F56" s="29">
        <v>3.4000000000000002E-2</v>
      </c>
      <c r="G56" s="26" t="s">
        <v>1627</v>
      </c>
      <c r="H56" s="26" t="s">
        <v>1626</v>
      </c>
      <c r="I56" s="26" t="s">
        <v>657</v>
      </c>
      <c r="J56" s="28">
        <v>7</v>
      </c>
      <c r="K56" s="85" t="s">
        <v>1350</v>
      </c>
      <c r="L56" s="30">
        <v>0.23</v>
      </c>
      <c r="M56" s="31" t="s">
        <v>63</v>
      </c>
      <c r="N56" s="26" t="s">
        <v>222</v>
      </c>
      <c r="O56" s="30">
        <v>1.4</v>
      </c>
      <c r="P56" s="30">
        <v>7</v>
      </c>
    </row>
    <row r="57" spans="1:16" x14ac:dyDescent="0.25">
      <c r="A57" s="25">
        <f t="shared" si="1"/>
        <v>49</v>
      </c>
      <c r="B57" s="26" t="s">
        <v>86</v>
      </c>
      <c r="C57" s="26" t="s">
        <v>1624</v>
      </c>
      <c r="D57" s="183">
        <v>104</v>
      </c>
      <c r="E57" s="27"/>
      <c r="F57" s="29">
        <v>0.17</v>
      </c>
      <c r="G57" s="26" t="s">
        <v>1623</v>
      </c>
      <c r="H57" s="26" t="s">
        <v>1622</v>
      </c>
      <c r="I57" s="26" t="s">
        <v>657</v>
      </c>
      <c r="J57" s="28">
        <v>1</v>
      </c>
      <c r="K57" s="26" t="s">
        <v>53</v>
      </c>
      <c r="L57" s="30">
        <v>0.39</v>
      </c>
      <c r="M57" s="31" t="s">
        <v>63</v>
      </c>
      <c r="N57" s="26" t="s">
        <v>64</v>
      </c>
      <c r="O57" s="30">
        <v>2.25</v>
      </c>
      <c r="P57" s="30"/>
    </row>
    <row r="58" spans="1:16" x14ac:dyDescent="0.25">
      <c r="A58" s="79" t="s">
        <v>39</v>
      </c>
      <c r="B58" s="26" t="s">
        <v>200</v>
      </c>
      <c r="C58" s="27"/>
      <c r="D58" s="183">
        <v>2115</v>
      </c>
      <c r="E58" s="27"/>
      <c r="F58" s="29">
        <v>0.22</v>
      </c>
      <c r="G58" s="26" t="s">
        <v>1625</v>
      </c>
      <c r="H58" s="26" t="s">
        <v>39</v>
      </c>
      <c r="I58" s="26" t="s">
        <v>39</v>
      </c>
      <c r="J58" s="28">
        <v>1</v>
      </c>
      <c r="K58" s="26" t="s">
        <v>148</v>
      </c>
      <c r="L58" s="33" t="s">
        <v>39</v>
      </c>
      <c r="M58" s="26" t="s">
        <v>39</v>
      </c>
      <c r="N58" s="27"/>
      <c r="O58" s="33" t="s">
        <v>39</v>
      </c>
      <c r="P58" s="30">
        <v>1</v>
      </c>
    </row>
    <row r="59" spans="1:16" x14ac:dyDescent="0.25">
      <c r="A59" s="25">
        <v>50</v>
      </c>
      <c r="B59" s="26" t="s">
        <v>86</v>
      </c>
      <c r="C59" s="26" t="s">
        <v>1624</v>
      </c>
      <c r="D59" s="183">
        <v>104</v>
      </c>
      <c r="E59" s="27"/>
      <c r="F59" s="29">
        <v>0.17</v>
      </c>
      <c r="G59" s="26" t="s">
        <v>1623</v>
      </c>
      <c r="H59" s="26" t="s">
        <v>1622</v>
      </c>
      <c r="I59" s="26" t="s">
        <v>67</v>
      </c>
      <c r="J59" s="28">
        <v>1</v>
      </c>
      <c r="K59" s="26" t="s">
        <v>53</v>
      </c>
      <c r="L59" s="30">
        <v>0.39</v>
      </c>
      <c r="M59" s="31" t="s">
        <v>63</v>
      </c>
      <c r="N59" s="26" t="s">
        <v>564</v>
      </c>
      <c r="O59" s="30">
        <v>1.5</v>
      </c>
      <c r="P59" s="30"/>
    </row>
    <row r="60" spans="1:16" x14ac:dyDescent="0.25">
      <c r="A60" s="79" t="s">
        <v>39</v>
      </c>
      <c r="B60" s="26" t="s">
        <v>200</v>
      </c>
      <c r="C60" s="27"/>
      <c r="D60" s="183">
        <v>1899</v>
      </c>
      <c r="E60" s="27"/>
      <c r="F60" s="29">
        <v>0.05</v>
      </c>
      <c r="G60" s="26" t="s">
        <v>1441</v>
      </c>
      <c r="H60" s="27"/>
      <c r="I60" s="26" t="s">
        <v>39</v>
      </c>
      <c r="J60" s="28">
        <v>1</v>
      </c>
      <c r="K60" s="26" t="s">
        <v>148</v>
      </c>
      <c r="L60" s="33" t="s">
        <v>39</v>
      </c>
      <c r="M60" s="26" t="s">
        <v>39</v>
      </c>
      <c r="N60" s="27"/>
      <c r="O60" s="30"/>
      <c r="P60" s="30"/>
    </row>
    <row r="61" spans="1:16" x14ac:dyDescent="0.25">
      <c r="A61" s="79" t="s">
        <v>39</v>
      </c>
      <c r="B61" s="26" t="s">
        <v>1008</v>
      </c>
      <c r="C61" s="27"/>
      <c r="D61" s="183">
        <v>1906</v>
      </c>
      <c r="E61" s="27"/>
      <c r="F61" s="29">
        <v>0.17</v>
      </c>
      <c r="G61" s="26" t="s">
        <v>1422</v>
      </c>
      <c r="H61" s="27"/>
      <c r="I61" s="26" t="s">
        <v>39</v>
      </c>
      <c r="J61" s="28">
        <v>1</v>
      </c>
      <c r="K61" s="26" t="s">
        <v>148</v>
      </c>
      <c r="L61" s="33" t="s">
        <v>39</v>
      </c>
      <c r="M61" s="26" t="s">
        <v>39</v>
      </c>
      <c r="N61" s="27"/>
      <c r="O61" s="30"/>
      <c r="P61" s="30"/>
    </row>
    <row r="62" spans="1:16" x14ac:dyDescent="0.25">
      <c r="A62" s="25">
        <v>51</v>
      </c>
      <c r="B62" s="27"/>
      <c r="C62" s="27"/>
      <c r="D62" s="183">
        <v>2131</v>
      </c>
      <c r="E62" s="27"/>
      <c r="F62" s="29">
        <v>0.11</v>
      </c>
      <c r="G62" s="26" t="s">
        <v>1621</v>
      </c>
      <c r="H62" s="26" t="s">
        <v>1620</v>
      </c>
      <c r="I62" s="26" t="s">
        <v>657</v>
      </c>
      <c r="J62" s="28">
        <v>2</v>
      </c>
      <c r="K62" s="26" t="s">
        <v>115</v>
      </c>
      <c r="L62" s="30">
        <v>0.22</v>
      </c>
      <c r="M62" s="31" t="s">
        <v>63</v>
      </c>
      <c r="N62" s="26" t="s">
        <v>697</v>
      </c>
      <c r="O62" s="30">
        <v>1.3</v>
      </c>
      <c r="P62" s="30">
        <v>1.25</v>
      </c>
    </row>
    <row r="63" spans="1:16" x14ac:dyDescent="0.25">
      <c r="A63" s="25">
        <f t="shared" ref="A63:A68" si="2">A62+1</f>
        <v>52</v>
      </c>
      <c r="B63" s="27"/>
      <c r="C63" s="27"/>
      <c r="D63" s="183">
        <v>2146</v>
      </c>
      <c r="E63" s="27"/>
      <c r="F63" s="29">
        <v>0.22</v>
      </c>
      <c r="G63" s="26" t="s">
        <v>1619</v>
      </c>
      <c r="H63" s="26" t="s">
        <v>1618</v>
      </c>
      <c r="I63" s="26" t="s">
        <v>657</v>
      </c>
      <c r="J63" s="28">
        <v>1</v>
      </c>
      <c r="K63" s="26" t="s">
        <v>53</v>
      </c>
      <c r="L63" s="30">
        <v>0.22</v>
      </c>
      <c r="M63" s="31" t="s">
        <v>63</v>
      </c>
      <c r="N63" s="26" t="s">
        <v>797</v>
      </c>
      <c r="O63" s="30">
        <v>1.3</v>
      </c>
      <c r="P63" s="30">
        <v>1</v>
      </c>
    </row>
    <row r="64" spans="1:16" x14ac:dyDescent="0.25">
      <c r="A64" s="25">
        <f t="shared" si="2"/>
        <v>53</v>
      </c>
      <c r="B64" s="27"/>
      <c r="C64" s="26" t="s">
        <v>128</v>
      </c>
      <c r="D64" s="183">
        <v>108</v>
      </c>
      <c r="E64" s="27"/>
      <c r="F64" s="29">
        <v>0.14000000000000001</v>
      </c>
      <c r="G64" s="26" t="s">
        <v>1617</v>
      </c>
      <c r="H64" s="26" t="s">
        <v>1615</v>
      </c>
      <c r="I64" s="26" t="s">
        <v>657</v>
      </c>
      <c r="J64" s="28">
        <v>1</v>
      </c>
      <c r="K64" s="26" t="s">
        <v>473</v>
      </c>
      <c r="L64" s="30">
        <v>0.14000000000000001</v>
      </c>
      <c r="M64" s="31" t="s">
        <v>63</v>
      </c>
      <c r="N64" s="26" t="s">
        <v>1614</v>
      </c>
      <c r="O64" s="30">
        <v>1.3</v>
      </c>
      <c r="P64" s="30">
        <v>1</v>
      </c>
    </row>
    <row r="65" spans="1:16" x14ac:dyDescent="0.25">
      <c r="A65" s="25">
        <f t="shared" si="2"/>
        <v>54</v>
      </c>
      <c r="B65" s="27"/>
      <c r="C65" s="26" t="s">
        <v>598</v>
      </c>
      <c r="D65" s="183">
        <v>37</v>
      </c>
      <c r="E65" s="27"/>
      <c r="F65" s="29">
        <v>0.14000000000000001</v>
      </c>
      <c r="G65" s="26" t="s">
        <v>1616</v>
      </c>
      <c r="H65" s="26" t="s">
        <v>1615</v>
      </c>
      <c r="I65" s="26" t="s">
        <v>67</v>
      </c>
      <c r="J65" s="28">
        <v>2</v>
      </c>
      <c r="K65" s="26" t="s">
        <v>473</v>
      </c>
      <c r="L65" s="30">
        <v>0.28000000000000003</v>
      </c>
      <c r="M65" s="31" t="s">
        <v>63</v>
      </c>
      <c r="N65" s="26" t="s">
        <v>1614</v>
      </c>
      <c r="O65" s="30">
        <v>1.7</v>
      </c>
      <c r="P65" s="30">
        <v>1.25</v>
      </c>
    </row>
    <row r="66" spans="1:16" x14ac:dyDescent="0.25">
      <c r="A66" s="25">
        <f t="shared" si="2"/>
        <v>55</v>
      </c>
      <c r="B66" s="27"/>
      <c r="C66" s="27"/>
      <c r="D66" s="183">
        <v>2124</v>
      </c>
      <c r="E66" s="27"/>
      <c r="F66" s="29">
        <v>4.9000000000000002E-2</v>
      </c>
      <c r="G66" s="26" t="s">
        <v>1613</v>
      </c>
      <c r="H66" s="26" t="s">
        <v>1611</v>
      </c>
      <c r="I66" s="26" t="s">
        <v>657</v>
      </c>
      <c r="J66" s="28">
        <v>5</v>
      </c>
      <c r="K66" s="85" t="s">
        <v>1297</v>
      </c>
      <c r="L66" s="30">
        <v>0.24</v>
      </c>
      <c r="M66" s="31" t="s">
        <v>63</v>
      </c>
      <c r="N66" s="26" t="s">
        <v>1133</v>
      </c>
      <c r="O66" s="30">
        <v>1.4</v>
      </c>
      <c r="P66" s="30">
        <v>5</v>
      </c>
    </row>
    <row r="67" spans="1:16" x14ac:dyDescent="0.25">
      <c r="A67" s="25">
        <f t="shared" si="2"/>
        <v>56</v>
      </c>
      <c r="B67" s="27"/>
      <c r="C67" s="27"/>
      <c r="D67" s="183">
        <v>2128</v>
      </c>
      <c r="E67" s="27"/>
      <c r="F67" s="29">
        <v>8.3000000000000004E-2</v>
      </c>
      <c r="G67" s="26" t="s">
        <v>1612</v>
      </c>
      <c r="H67" s="26" t="s">
        <v>1611</v>
      </c>
      <c r="I67" s="26" t="s">
        <v>657</v>
      </c>
      <c r="J67" s="28">
        <v>3</v>
      </c>
      <c r="K67" s="26" t="s">
        <v>1005</v>
      </c>
      <c r="L67" s="30">
        <v>0.24</v>
      </c>
      <c r="M67" s="31" t="s">
        <v>63</v>
      </c>
      <c r="N67" s="26" t="s">
        <v>1133</v>
      </c>
      <c r="O67" s="30">
        <v>1.4</v>
      </c>
      <c r="P67" s="30">
        <v>3</v>
      </c>
    </row>
    <row r="68" spans="1:16" s="272" customFormat="1" x14ac:dyDescent="0.25">
      <c r="A68" s="265">
        <f t="shared" si="2"/>
        <v>57</v>
      </c>
      <c r="B68" s="269" t="s">
        <v>86</v>
      </c>
      <c r="C68" s="269" t="s">
        <v>1137</v>
      </c>
      <c r="D68" s="283">
        <v>52</v>
      </c>
      <c r="E68" s="266"/>
      <c r="F68" s="268">
        <v>7.5</v>
      </c>
      <c r="G68" s="269" t="s">
        <v>1610</v>
      </c>
      <c r="H68" s="269" t="s">
        <v>1609</v>
      </c>
      <c r="I68" s="269" t="s">
        <v>657</v>
      </c>
      <c r="J68" s="267">
        <v>1</v>
      </c>
      <c r="K68" s="269" t="s">
        <v>53</v>
      </c>
      <c r="L68" s="270">
        <v>7.72</v>
      </c>
      <c r="M68" s="271" t="s">
        <v>63</v>
      </c>
      <c r="N68" s="269" t="s">
        <v>64</v>
      </c>
      <c r="O68" s="270">
        <v>18.75</v>
      </c>
      <c r="P68" s="270">
        <v>30</v>
      </c>
    </row>
    <row r="69" spans="1:16" x14ac:dyDescent="0.25">
      <c r="A69" s="79" t="s">
        <v>39</v>
      </c>
      <c r="B69" s="26" t="s">
        <v>200</v>
      </c>
      <c r="C69" s="27"/>
      <c r="D69" s="183">
        <v>2140</v>
      </c>
      <c r="E69" s="27"/>
      <c r="F69" s="29">
        <v>0.22</v>
      </c>
      <c r="G69" s="26" t="s">
        <v>1608</v>
      </c>
      <c r="H69" s="27"/>
      <c r="I69" s="26" t="s">
        <v>39</v>
      </c>
      <c r="J69" s="28">
        <v>1</v>
      </c>
      <c r="K69" s="26" t="s">
        <v>53</v>
      </c>
      <c r="L69" s="33" t="s">
        <v>39</v>
      </c>
      <c r="M69" s="26" t="s">
        <v>39</v>
      </c>
      <c r="N69" s="27"/>
      <c r="O69" s="30"/>
      <c r="P69" s="30"/>
    </row>
    <row r="70" spans="1:16" x14ac:dyDescent="0.25">
      <c r="A70" s="25">
        <v>58</v>
      </c>
      <c r="B70" s="27"/>
      <c r="C70" s="27"/>
      <c r="D70" s="183">
        <v>2147</v>
      </c>
      <c r="E70" s="27"/>
      <c r="F70" s="29">
        <v>0.22</v>
      </c>
      <c r="G70" s="26" t="s">
        <v>1607</v>
      </c>
      <c r="H70" s="26" t="s">
        <v>1606</v>
      </c>
      <c r="I70" s="26" t="s">
        <v>657</v>
      </c>
      <c r="J70" s="28">
        <v>1</v>
      </c>
      <c r="K70" s="26" t="s">
        <v>53</v>
      </c>
      <c r="L70" s="30">
        <v>0.22</v>
      </c>
      <c r="M70" s="31" t="s">
        <v>63</v>
      </c>
      <c r="N70" s="26" t="s">
        <v>64</v>
      </c>
      <c r="O70" s="30">
        <v>1.3</v>
      </c>
      <c r="P70" s="30">
        <v>1</v>
      </c>
    </row>
    <row r="71" spans="1:16" x14ac:dyDescent="0.25">
      <c r="A71" s="25">
        <f t="shared" ref="A71:A82" si="3">A70+1</f>
        <v>59</v>
      </c>
      <c r="B71" s="27"/>
      <c r="C71" s="27"/>
      <c r="D71" s="183">
        <v>2147</v>
      </c>
      <c r="E71" s="27"/>
      <c r="F71" s="29">
        <v>0.22</v>
      </c>
      <c r="G71" s="26" t="s">
        <v>1607</v>
      </c>
      <c r="H71" s="26" t="s">
        <v>1606</v>
      </c>
      <c r="I71" s="26" t="s">
        <v>1455</v>
      </c>
      <c r="J71" s="28">
        <v>1</v>
      </c>
      <c r="K71" s="26" t="s">
        <v>53</v>
      </c>
      <c r="L71" s="30">
        <v>0.22</v>
      </c>
      <c r="M71" s="31" t="s">
        <v>63</v>
      </c>
      <c r="N71" s="26" t="s">
        <v>64</v>
      </c>
      <c r="O71" s="30">
        <v>10</v>
      </c>
      <c r="P71" s="30">
        <v>1</v>
      </c>
    </row>
    <row r="72" spans="1:16" x14ac:dyDescent="0.25">
      <c r="A72" s="25">
        <f t="shared" si="3"/>
        <v>60</v>
      </c>
      <c r="B72" s="27"/>
      <c r="C72" s="27"/>
      <c r="D72" s="183">
        <v>1851</v>
      </c>
      <c r="E72" s="27"/>
      <c r="F72" s="29">
        <v>0.08</v>
      </c>
      <c r="G72" s="26" t="s">
        <v>1605</v>
      </c>
      <c r="H72" s="26" t="s">
        <v>1604</v>
      </c>
      <c r="I72" s="26" t="s">
        <v>657</v>
      </c>
      <c r="J72" s="28">
        <v>3</v>
      </c>
      <c r="K72" s="26" t="s">
        <v>1334</v>
      </c>
      <c r="L72" s="30">
        <v>0.24</v>
      </c>
      <c r="M72" s="31" t="s">
        <v>63</v>
      </c>
      <c r="N72" s="26" t="s">
        <v>1603</v>
      </c>
      <c r="O72" s="30">
        <v>1.4</v>
      </c>
      <c r="P72" s="30">
        <v>3</v>
      </c>
    </row>
    <row r="73" spans="1:16" x14ac:dyDescent="0.25">
      <c r="A73" s="25">
        <f t="shared" si="3"/>
        <v>61</v>
      </c>
      <c r="B73" s="27"/>
      <c r="C73" s="27"/>
      <c r="D73" s="183">
        <v>2152</v>
      </c>
      <c r="E73" s="27"/>
      <c r="F73" s="29">
        <v>0.22</v>
      </c>
      <c r="G73" s="26" t="s">
        <v>1602</v>
      </c>
      <c r="H73" s="26" t="s">
        <v>1601</v>
      </c>
      <c r="I73" s="26" t="s">
        <v>657</v>
      </c>
      <c r="J73" s="28">
        <v>1</v>
      </c>
      <c r="K73" s="26" t="s">
        <v>53</v>
      </c>
      <c r="L73" s="30">
        <v>0.22</v>
      </c>
      <c r="M73" s="31" t="s">
        <v>63</v>
      </c>
      <c r="N73" s="26" t="s">
        <v>564</v>
      </c>
      <c r="O73" s="30">
        <v>1.3</v>
      </c>
      <c r="P73" s="30">
        <v>3</v>
      </c>
    </row>
    <row r="74" spans="1:16" x14ac:dyDescent="0.25">
      <c r="A74" s="25">
        <f t="shared" si="3"/>
        <v>62</v>
      </c>
      <c r="B74" s="27"/>
      <c r="C74" s="27"/>
      <c r="D74" s="183">
        <v>2153</v>
      </c>
      <c r="E74" s="27"/>
      <c r="F74" s="29">
        <v>0.22</v>
      </c>
      <c r="G74" s="26" t="s">
        <v>1600</v>
      </c>
      <c r="H74" s="26" t="s">
        <v>1599</v>
      </c>
      <c r="I74" s="26" t="s">
        <v>657</v>
      </c>
      <c r="J74" s="28">
        <v>1</v>
      </c>
      <c r="K74" s="26" t="s">
        <v>53</v>
      </c>
      <c r="L74" s="30">
        <v>0.22</v>
      </c>
      <c r="M74" s="31" t="s">
        <v>63</v>
      </c>
      <c r="N74" s="26" t="s">
        <v>102</v>
      </c>
      <c r="O74" s="30">
        <v>1.3</v>
      </c>
      <c r="P74" s="30">
        <v>1</v>
      </c>
    </row>
    <row r="75" spans="1:16" x14ac:dyDescent="0.25">
      <c r="A75" s="25">
        <f t="shared" si="3"/>
        <v>63</v>
      </c>
      <c r="B75" s="27"/>
      <c r="C75" s="26" t="s">
        <v>70</v>
      </c>
      <c r="D75" s="183">
        <v>116</v>
      </c>
      <c r="E75" s="27"/>
      <c r="F75" s="29">
        <v>0.44</v>
      </c>
      <c r="G75" s="26" t="s">
        <v>1598</v>
      </c>
      <c r="H75" s="26" t="s">
        <v>1597</v>
      </c>
      <c r="I75" s="26" t="s">
        <v>657</v>
      </c>
      <c r="J75" s="28">
        <v>1</v>
      </c>
      <c r="K75" s="26" t="s">
        <v>53</v>
      </c>
      <c r="L75" s="30">
        <v>0.44</v>
      </c>
      <c r="M75" s="31" t="s">
        <v>63</v>
      </c>
      <c r="N75" s="26" t="s">
        <v>295</v>
      </c>
      <c r="O75" s="30">
        <v>1.75</v>
      </c>
      <c r="P75" s="30">
        <v>2</v>
      </c>
    </row>
    <row r="76" spans="1:16" x14ac:dyDescent="0.25">
      <c r="A76" s="25">
        <f t="shared" si="3"/>
        <v>64</v>
      </c>
      <c r="B76" s="27"/>
      <c r="C76" s="27"/>
      <c r="D76" s="183">
        <v>2154</v>
      </c>
      <c r="E76" s="27"/>
      <c r="F76" s="29">
        <v>0.22</v>
      </c>
      <c r="G76" s="26" t="s">
        <v>1596</v>
      </c>
      <c r="H76" s="26" t="s">
        <v>1595</v>
      </c>
      <c r="I76" s="26" t="s">
        <v>657</v>
      </c>
      <c r="J76" s="28">
        <v>1</v>
      </c>
      <c r="K76" s="26" t="s">
        <v>53</v>
      </c>
      <c r="L76" s="30">
        <v>0.22</v>
      </c>
      <c r="M76" s="31" t="s">
        <v>63</v>
      </c>
      <c r="N76" s="26" t="s">
        <v>298</v>
      </c>
      <c r="O76" s="30">
        <v>1.3</v>
      </c>
      <c r="P76" s="30">
        <v>1.75</v>
      </c>
    </row>
    <row r="77" spans="1:16" x14ac:dyDescent="0.25">
      <c r="A77" s="25">
        <f t="shared" si="3"/>
        <v>65</v>
      </c>
      <c r="B77" s="27"/>
      <c r="C77" s="27"/>
      <c r="D77" s="183">
        <v>1849</v>
      </c>
      <c r="E77" s="27"/>
      <c r="F77" s="29">
        <v>0.06</v>
      </c>
      <c r="G77" s="26" t="s">
        <v>1594</v>
      </c>
      <c r="H77" s="26" t="s">
        <v>1593</v>
      </c>
      <c r="I77" s="26" t="s">
        <v>657</v>
      </c>
      <c r="J77" s="28">
        <v>4</v>
      </c>
      <c r="K77" s="26" t="s">
        <v>43</v>
      </c>
      <c r="L77" s="30">
        <v>0.24</v>
      </c>
      <c r="M77" s="31" t="s">
        <v>63</v>
      </c>
      <c r="N77" s="26" t="s">
        <v>211</v>
      </c>
      <c r="O77" s="30">
        <v>1.4</v>
      </c>
      <c r="P77" s="30">
        <v>4</v>
      </c>
    </row>
    <row r="78" spans="1:16" x14ac:dyDescent="0.25">
      <c r="A78" s="25">
        <f t="shared" si="3"/>
        <v>66</v>
      </c>
      <c r="B78" s="27"/>
      <c r="C78" s="27"/>
      <c r="D78" s="184" t="s">
        <v>1592</v>
      </c>
      <c r="E78" s="27"/>
      <c r="F78" s="29">
        <v>0.22</v>
      </c>
      <c r="G78" s="26" t="s">
        <v>1591</v>
      </c>
      <c r="H78" s="26" t="s">
        <v>1590</v>
      </c>
      <c r="I78" s="26" t="s">
        <v>657</v>
      </c>
      <c r="J78" s="28">
        <v>4</v>
      </c>
      <c r="K78" s="26" t="s">
        <v>631</v>
      </c>
      <c r="L78" s="30">
        <v>0.88</v>
      </c>
      <c r="M78" s="31" t="s">
        <v>63</v>
      </c>
      <c r="N78" s="26" t="s">
        <v>1589</v>
      </c>
      <c r="O78" s="30">
        <v>2.65</v>
      </c>
      <c r="P78" s="30">
        <v>2.5</v>
      </c>
    </row>
    <row r="79" spans="1:16" x14ac:dyDescent="0.25">
      <c r="A79" s="25">
        <f t="shared" si="3"/>
        <v>67</v>
      </c>
      <c r="B79" s="27"/>
      <c r="C79" s="27"/>
      <c r="D79" s="183">
        <v>2159</v>
      </c>
      <c r="E79" s="27"/>
      <c r="F79" s="29">
        <v>0.22</v>
      </c>
      <c r="G79" s="26" t="s">
        <v>1027</v>
      </c>
      <c r="H79" s="26" t="s">
        <v>1588</v>
      </c>
      <c r="I79" s="26" t="s">
        <v>657</v>
      </c>
      <c r="J79" s="28">
        <v>1</v>
      </c>
      <c r="K79" s="26" t="s">
        <v>53</v>
      </c>
      <c r="L79" s="30">
        <v>0.22</v>
      </c>
      <c r="M79" s="31" t="s">
        <v>63</v>
      </c>
      <c r="N79" s="26" t="s">
        <v>107</v>
      </c>
      <c r="O79" s="30">
        <v>1.3</v>
      </c>
      <c r="P79" s="30">
        <v>1</v>
      </c>
    </row>
    <row r="80" spans="1:16" x14ac:dyDescent="0.25">
      <c r="A80" s="25">
        <f t="shared" si="3"/>
        <v>68</v>
      </c>
      <c r="B80" s="27"/>
      <c r="C80" s="27"/>
      <c r="D80" s="184" t="s">
        <v>1587</v>
      </c>
      <c r="E80" s="27"/>
      <c r="F80" s="29">
        <v>0.22</v>
      </c>
      <c r="G80" s="26" t="s">
        <v>1586</v>
      </c>
      <c r="H80" s="26" t="s">
        <v>1585</v>
      </c>
      <c r="I80" s="26" t="s">
        <v>657</v>
      </c>
      <c r="J80" s="28">
        <v>4</v>
      </c>
      <c r="K80" s="26" t="s">
        <v>631</v>
      </c>
      <c r="L80" s="30">
        <v>0.88</v>
      </c>
      <c r="M80" s="31" t="s">
        <v>63</v>
      </c>
      <c r="N80" s="26" t="s">
        <v>85</v>
      </c>
      <c r="O80" s="30">
        <v>2.65</v>
      </c>
      <c r="P80" s="30">
        <v>2.5</v>
      </c>
    </row>
    <row r="81" spans="1:16" x14ac:dyDescent="0.25">
      <c r="A81" s="25">
        <f t="shared" si="3"/>
        <v>69</v>
      </c>
      <c r="B81" s="27"/>
      <c r="C81" s="27"/>
      <c r="D81" s="183">
        <v>2164</v>
      </c>
      <c r="E81" s="27"/>
      <c r="F81" s="29">
        <v>0.22</v>
      </c>
      <c r="G81" s="26" t="s">
        <v>1584</v>
      </c>
      <c r="H81" s="26" t="s">
        <v>1583</v>
      </c>
      <c r="I81" s="26" t="s">
        <v>657</v>
      </c>
      <c r="J81" s="28">
        <v>1</v>
      </c>
      <c r="K81" s="26" t="s">
        <v>53</v>
      </c>
      <c r="L81" s="30">
        <v>0.22</v>
      </c>
      <c r="M81" s="31" t="s">
        <v>63</v>
      </c>
      <c r="N81" s="26" t="s">
        <v>564</v>
      </c>
      <c r="O81" s="30">
        <v>1.3</v>
      </c>
      <c r="P81" s="30">
        <v>1</v>
      </c>
    </row>
    <row r="82" spans="1:16" x14ac:dyDescent="0.25">
      <c r="A82" s="25">
        <f t="shared" si="3"/>
        <v>70</v>
      </c>
      <c r="B82" s="26" t="s">
        <v>86</v>
      </c>
      <c r="C82" s="27"/>
      <c r="D82" s="183">
        <v>2150</v>
      </c>
      <c r="E82" s="27"/>
      <c r="F82" s="29">
        <v>0.21099999999999999</v>
      </c>
      <c r="G82" s="26" t="s">
        <v>1581</v>
      </c>
      <c r="H82" s="26" t="s">
        <v>1582</v>
      </c>
      <c r="I82" s="26" t="s">
        <v>657</v>
      </c>
      <c r="J82" s="28">
        <v>2</v>
      </c>
      <c r="K82" s="26" t="s">
        <v>115</v>
      </c>
      <c r="L82" s="30">
        <v>0.84</v>
      </c>
      <c r="M82" s="31" t="s">
        <v>63</v>
      </c>
      <c r="N82" s="26" t="s">
        <v>564</v>
      </c>
      <c r="O82" s="30">
        <v>2.65</v>
      </c>
      <c r="P82" s="30">
        <v>4</v>
      </c>
    </row>
    <row r="83" spans="1:16" x14ac:dyDescent="0.25">
      <c r="A83" s="79" t="s">
        <v>39</v>
      </c>
      <c r="B83" s="26" t="s">
        <v>200</v>
      </c>
      <c r="C83" s="27"/>
      <c r="D83" s="183">
        <v>2150</v>
      </c>
      <c r="E83" s="26" t="s">
        <v>86</v>
      </c>
      <c r="F83" s="29">
        <v>0.21099999999999999</v>
      </c>
      <c r="G83" s="26" t="s">
        <v>1581</v>
      </c>
      <c r="H83" s="27"/>
      <c r="I83" s="26" t="s">
        <v>39</v>
      </c>
      <c r="J83" s="28">
        <v>2</v>
      </c>
      <c r="K83" s="26" t="s">
        <v>115</v>
      </c>
      <c r="L83" s="33" t="s">
        <v>39</v>
      </c>
      <c r="M83" s="26" t="s">
        <v>39</v>
      </c>
      <c r="N83" s="27"/>
      <c r="O83" s="30"/>
      <c r="P83" s="273"/>
    </row>
    <row r="84" spans="1:16" x14ac:dyDescent="0.25">
      <c r="A84" s="25">
        <v>71</v>
      </c>
      <c r="B84" s="27"/>
      <c r="C84" s="27"/>
      <c r="D84" s="28">
        <v>2165</v>
      </c>
      <c r="E84" s="27"/>
      <c r="F84" s="29">
        <v>0.22</v>
      </c>
      <c r="G84" s="26" t="s">
        <v>939</v>
      </c>
      <c r="H84" s="26" t="s">
        <v>1579</v>
      </c>
      <c r="I84" s="26" t="s">
        <v>657</v>
      </c>
      <c r="J84" s="28">
        <v>1</v>
      </c>
      <c r="K84" s="26" t="s">
        <v>53</v>
      </c>
      <c r="L84" s="30">
        <v>0.22</v>
      </c>
      <c r="M84" s="31" t="s">
        <v>63</v>
      </c>
      <c r="N84" s="26" t="s">
        <v>1580</v>
      </c>
      <c r="O84" s="30">
        <v>1.3</v>
      </c>
      <c r="P84" s="274">
        <v>1</v>
      </c>
    </row>
    <row r="85" spans="1:16" x14ac:dyDescent="0.25">
      <c r="A85" s="25">
        <f>A84+1</f>
        <v>72</v>
      </c>
      <c r="B85" s="27"/>
      <c r="C85" s="27"/>
      <c r="D85" s="28">
        <v>2166</v>
      </c>
      <c r="E85" s="27"/>
      <c r="F85" s="29">
        <v>0.22</v>
      </c>
      <c r="G85" s="26" t="s">
        <v>941</v>
      </c>
      <c r="H85" s="26" t="s">
        <v>1579</v>
      </c>
      <c r="I85" s="26" t="s">
        <v>657</v>
      </c>
      <c r="J85" s="28">
        <v>1</v>
      </c>
      <c r="K85" s="26" t="s">
        <v>53</v>
      </c>
      <c r="L85" s="30">
        <v>0.22</v>
      </c>
      <c r="M85" s="31" t="s">
        <v>63</v>
      </c>
      <c r="N85" s="26" t="s">
        <v>1578</v>
      </c>
      <c r="O85" s="30">
        <v>1.3</v>
      </c>
      <c r="P85" s="274">
        <v>1</v>
      </c>
    </row>
    <row r="86" spans="1:16" x14ac:dyDescent="0.25">
      <c r="A86" s="25">
        <f>A85+1</f>
        <v>73</v>
      </c>
      <c r="B86" s="26" t="s">
        <v>86</v>
      </c>
      <c r="C86" s="27"/>
      <c r="D86" s="28">
        <v>2149</v>
      </c>
      <c r="E86" s="27"/>
      <c r="F86" s="29">
        <v>0.18</v>
      </c>
      <c r="G86" s="26" t="s">
        <v>1576</v>
      </c>
      <c r="H86" s="26" t="s">
        <v>1577</v>
      </c>
      <c r="I86" s="26" t="s">
        <v>657</v>
      </c>
      <c r="J86" s="28">
        <v>2</v>
      </c>
      <c r="K86" s="26" t="s">
        <v>115</v>
      </c>
      <c r="L86" s="30">
        <v>0.72</v>
      </c>
      <c r="M86" s="31" t="s">
        <v>63</v>
      </c>
      <c r="N86" s="26" t="s">
        <v>564</v>
      </c>
      <c r="O86" s="30">
        <v>2.4500000000000002</v>
      </c>
      <c r="P86" s="274">
        <v>4</v>
      </c>
    </row>
    <row r="87" spans="1:16" x14ac:dyDescent="0.25">
      <c r="A87" s="79" t="s">
        <v>39</v>
      </c>
      <c r="B87" s="26" t="s">
        <v>200</v>
      </c>
      <c r="C87" s="27"/>
      <c r="D87" s="28">
        <v>2149</v>
      </c>
      <c r="E87" s="26" t="s">
        <v>86</v>
      </c>
      <c r="F87" s="29">
        <v>0.18</v>
      </c>
      <c r="G87" s="26" t="s">
        <v>1576</v>
      </c>
      <c r="H87" s="27"/>
      <c r="I87" s="26" t="s">
        <v>39</v>
      </c>
      <c r="J87" s="28">
        <v>2</v>
      </c>
      <c r="K87" s="26" t="s">
        <v>115</v>
      </c>
      <c r="L87" s="33" t="s">
        <v>39</v>
      </c>
      <c r="M87" s="26" t="s">
        <v>39</v>
      </c>
      <c r="N87" s="27"/>
      <c r="O87" s="30"/>
      <c r="P87" s="274"/>
    </row>
    <row r="88" spans="1:16" ht="16.5" thickBot="1" x14ac:dyDescent="0.3">
      <c r="A88" s="25">
        <v>74</v>
      </c>
      <c r="B88" s="27"/>
      <c r="C88" s="26" t="s">
        <v>223</v>
      </c>
      <c r="D88" s="183">
        <v>60</v>
      </c>
      <c r="E88" s="27"/>
      <c r="F88" s="29">
        <v>0.36</v>
      </c>
      <c r="G88" s="26" t="s">
        <v>1575</v>
      </c>
      <c r="H88" s="26" t="s">
        <v>1574</v>
      </c>
      <c r="I88" s="26" t="s">
        <v>67</v>
      </c>
      <c r="J88" s="28">
        <v>1</v>
      </c>
      <c r="K88" s="26" t="s">
        <v>288</v>
      </c>
      <c r="L88" s="30">
        <v>0.36</v>
      </c>
      <c r="M88" s="31" t="s">
        <v>63</v>
      </c>
      <c r="N88" s="26" t="s">
        <v>1573</v>
      </c>
      <c r="O88" s="30">
        <v>1.5</v>
      </c>
      <c r="P88" s="274">
        <v>2</v>
      </c>
    </row>
    <row r="89" spans="1:16" ht="16.5" thickTop="1" x14ac:dyDescent="0.25">
      <c r="A89" s="175"/>
      <c r="B89" s="138"/>
      <c r="C89" s="138"/>
      <c r="D89" s="139"/>
      <c r="E89" s="138"/>
      <c r="F89" s="160"/>
      <c r="G89" s="138"/>
      <c r="H89" s="138"/>
      <c r="I89" s="138"/>
      <c r="J89" s="138"/>
      <c r="K89" s="138"/>
      <c r="L89" s="141"/>
      <c r="M89" s="87"/>
      <c r="N89" s="87"/>
      <c r="O89" s="88"/>
      <c r="P89" s="88"/>
    </row>
    <row r="90" spans="1:16" ht="16.5" thickBot="1" x14ac:dyDescent="0.3">
      <c r="A90" s="178"/>
      <c r="B90" s="143"/>
      <c r="C90" s="144" t="s">
        <v>1572</v>
      </c>
      <c r="D90" s="145"/>
      <c r="E90" s="143"/>
      <c r="F90" s="165"/>
      <c r="G90" s="143"/>
      <c r="H90" s="143"/>
      <c r="I90" s="143"/>
      <c r="J90" s="143"/>
      <c r="K90" s="143"/>
      <c r="L90" s="147"/>
      <c r="M90" s="87"/>
      <c r="N90" s="89" t="s">
        <v>1571</v>
      </c>
      <c r="O90" s="90"/>
      <c r="P90" s="91"/>
    </row>
    <row r="91" spans="1:16" ht="16.5" thickTop="1" x14ac:dyDescent="0.25">
      <c r="A91" s="178"/>
      <c r="B91" s="143"/>
      <c r="C91" s="144" t="s">
        <v>1570</v>
      </c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92"/>
      <c r="O91" s="93"/>
      <c r="P91" s="94"/>
    </row>
    <row r="92" spans="1:16" x14ac:dyDescent="0.25">
      <c r="A92" s="178"/>
      <c r="B92" s="143"/>
      <c r="C92" s="143"/>
      <c r="D92" s="145"/>
      <c r="E92" s="179"/>
      <c r="F92" s="180"/>
      <c r="G92" s="179"/>
      <c r="H92" s="179"/>
      <c r="I92" s="143"/>
      <c r="J92" s="143"/>
      <c r="K92" s="143"/>
      <c r="L92" s="147"/>
      <c r="M92" s="87"/>
      <c r="N92" s="63" t="s">
        <v>427</v>
      </c>
      <c r="O92" s="64"/>
      <c r="P92" s="65">
        <f>SUM(L8:L88)</f>
        <v>64.790000000000006</v>
      </c>
    </row>
    <row r="93" spans="1:16" x14ac:dyDescent="0.25">
      <c r="A93" s="178"/>
      <c r="B93" s="143"/>
      <c r="C93" s="143"/>
      <c r="D93" s="145"/>
      <c r="E93" s="179"/>
      <c r="F93" s="180"/>
      <c r="G93" s="179"/>
      <c r="H93" s="179"/>
      <c r="I93" s="143"/>
      <c r="J93" s="143"/>
      <c r="K93" s="143"/>
      <c r="L93" s="147"/>
      <c r="M93" s="87"/>
      <c r="N93" s="63" t="s">
        <v>428</v>
      </c>
      <c r="O93" s="64"/>
      <c r="P93" s="65">
        <f>SUM(O8:O89)</f>
        <v>187.3000000000001</v>
      </c>
    </row>
    <row r="94" spans="1:16" x14ac:dyDescent="0.25">
      <c r="A94" s="178"/>
      <c r="B94" s="143"/>
      <c r="C94" s="143"/>
      <c r="D94" s="145"/>
      <c r="E94" s="143"/>
      <c r="F94" s="165"/>
      <c r="G94" s="143"/>
      <c r="H94" s="143"/>
      <c r="I94" s="143"/>
      <c r="J94" s="143"/>
      <c r="K94" s="143"/>
      <c r="L94" s="147"/>
      <c r="M94" s="87"/>
      <c r="N94" s="63" t="s">
        <v>429</v>
      </c>
      <c r="O94" s="64"/>
      <c r="P94" s="65">
        <f>IF(SUM(P8:P89)&gt;0,SUM(P8:P89)," ")</f>
        <v>299.8</v>
      </c>
    </row>
    <row r="95" spans="1:16" ht="16.5" thickBot="1" x14ac:dyDescent="0.3">
      <c r="A95" s="181"/>
      <c r="B95" s="149"/>
      <c r="C95" s="149"/>
      <c r="D95" s="150"/>
      <c r="E95" s="149"/>
      <c r="F95" s="182"/>
      <c r="G95" s="149"/>
      <c r="H95" s="149"/>
      <c r="I95" s="149"/>
      <c r="J95" s="149"/>
      <c r="K95" s="149"/>
      <c r="L95" s="151"/>
      <c r="M95" s="87"/>
      <c r="N95" s="95" t="s">
        <v>558</v>
      </c>
      <c r="O95" s="93"/>
      <c r="P95" s="96">
        <f>SUM(J8:J88)</f>
        <v>159</v>
      </c>
    </row>
    <row r="96" spans="1:16" ht="16.5" thickTop="1" x14ac:dyDescent="0.25">
      <c r="A96" s="97"/>
      <c r="B96" s="72" t="s">
        <v>2535</v>
      </c>
      <c r="C96" s="98"/>
      <c r="D96" s="98"/>
      <c r="E96" s="98"/>
      <c r="F96" s="99"/>
      <c r="G96" s="98"/>
      <c r="H96" s="98"/>
      <c r="I96" s="98"/>
      <c r="J96" s="98"/>
      <c r="K96" s="98"/>
      <c r="L96" s="99"/>
      <c r="M96" s="153"/>
      <c r="N96" s="153"/>
      <c r="O96" s="154"/>
      <c r="P96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&amp;LFDCINV12.XLS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198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1199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1727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28">
        <v>2167</v>
      </c>
      <c r="E10" s="27"/>
      <c r="F10" s="29">
        <v>0.22</v>
      </c>
      <c r="G10" s="26" t="s">
        <v>1728</v>
      </c>
      <c r="H10" s="26" t="s">
        <v>1729</v>
      </c>
      <c r="I10" s="26" t="s">
        <v>657</v>
      </c>
      <c r="J10" s="28">
        <v>1</v>
      </c>
      <c r="K10" s="26" t="s">
        <v>53</v>
      </c>
      <c r="L10" s="30">
        <v>0.22</v>
      </c>
      <c r="M10" s="31" t="s">
        <v>63</v>
      </c>
      <c r="N10" s="26" t="s">
        <v>710</v>
      </c>
      <c r="O10" s="30">
        <v>1.3</v>
      </c>
      <c r="P10" s="30">
        <v>1</v>
      </c>
    </row>
    <row r="11" spans="1:16" x14ac:dyDescent="0.25">
      <c r="A11" s="25">
        <f>A10+1</f>
        <v>2</v>
      </c>
      <c r="B11" s="27"/>
      <c r="C11" s="27"/>
      <c r="D11" s="28">
        <v>2183</v>
      </c>
      <c r="E11" s="27"/>
      <c r="F11" s="29">
        <v>0.25</v>
      </c>
      <c r="G11" s="26" t="s">
        <v>1730</v>
      </c>
      <c r="H11" s="26" t="s">
        <v>1731</v>
      </c>
      <c r="I11" s="26" t="s">
        <v>657</v>
      </c>
      <c r="J11" s="28">
        <v>1</v>
      </c>
      <c r="K11" s="26" t="s">
        <v>53</v>
      </c>
      <c r="L11" s="30">
        <v>0.25</v>
      </c>
      <c r="M11" s="31" t="s">
        <v>63</v>
      </c>
      <c r="N11" s="26" t="s">
        <v>1732</v>
      </c>
      <c r="O11" s="30">
        <v>1.4</v>
      </c>
      <c r="P11" s="30">
        <v>2</v>
      </c>
    </row>
    <row r="12" spans="1:16" x14ac:dyDescent="0.25">
      <c r="A12" s="25">
        <f>A11+1</f>
        <v>3</v>
      </c>
      <c r="B12" s="27"/>
      <c r="C12" s="27"/>
      <c r="D12" s="28">
        <v>2201</v>
      </c>
      <c r="E12" s="26" t="s">
        <v>86</v>
      </c>
      <c r="F12" s="29">
        <v>0.22</v>
      </c>
      <c r="G12" s="26" t="s">
        <v>1733</v>
      </c>
      <c r="H12" s="26" t="s">
        <v>1734</v>
      </c>
      <c r="I12" s="26" t="s">
        <v>657</v>
      </c>
      <c r="J12" s="28">
        <v>4</v>
      </c>
      <c r="K12" s="26" t="s">
        <v>1735</v>
      </c>
      <c r="L12" s="30">
        <v>0.88</v>
      </c>
      <c r="M12" s="31" t="s">
        <v>63</v>
      </c>
      <c r="N12" s="26" t="s">
        <v>1736</v>
      </c>
      <c r="O12" s="30">
        <v>3</v>
      </c>
      <c r="P12" s="30">
        <v>4</v>
      </c>
    </row>
    <row r="13" spans="1:16" x14ac:dyDescent="0.25">
      <c r="A13" s="25">
        <f>A12+1</f>
        <v>4</v>
      </c>
      <c r="B13" s="26" t="s">
        <v>86</v>
      </c>
      <c r="C13" s="27"/>
      <c r="D13" s="28">
        <v>2201</v>
      </c>
      <c r="E13" s="26" t="s">
        <v>86</v>
      </c>
      <c r="F13" s="29">
        <v>0.22</v>
      </c>
      <c r="G13" s="26" t="s">
        <v>1733</v>
      </c>
      <c r="H13" s="26" t="s">
        <v>1734</v>
      </c>
      <c r="I13" s="80" t="s">
        <v>1737</v>
      </c>
      <c r="J13" s="28">
        <v>4</v>
      </c>
      <c r="K13" s="26" t="s">
        <v>1735</v>
      </c>
      <c r="L13" s="30">
        <v>0.88</v>
      </c>
      <c r="M13" s="31" t="s">
        <v>63</v>
      </c>
      <c r="N13" s="26" t="s">
        <v>1736</v>
      </c>
      <c r="O13" s="30">
        <v>1</v>
      </c>
      <c r="P13" s="30"/>
    </row>
    <row r="14" spans="1:16" x14ac:dyDescent="0.25">
      <c r="A14" s="79" t="s">
        <v>39</v>
      </c>
      <c r="B14" s="26" t="s">
        <v>200</v>
      </c>
      <c r="C14" s="27"/>
      <c r="D14" s="27"/>
      <c r="E14" s="27"/>
      <c r="F14" s="29"/>
      <c r="G14" s="26" t="s">
        <v>1738</v>
      </c>
      <c r="H14" s="26" t="s">
        <v>1734</v>
      </c>
      <c r="I14" s="26" t="s">
        <v>39</v>
      </c>
      <c r="J14" s="28">
        <v>4</v>
      </c>
      <c r="K14" s="26" t="s">
        <v>1735</v>
      </c>
      <c r="L14" s="30"/>
      <c r="M14" s="26" t="s">
        <v>39</v>
      </c>
      <c r="N14" s="26" t="s">
        <v>1739</v>
      </c>
      <c r="O14" s="30"/>
      <c r="P14" s="30"/>
    </row>
    <row r="15" spans="1:16" x14ac:dyDescent="0.25">
      <c r="A15" s="25">
        <v>5</v>
      </c>
      <c r="B15" s="27"/>
      <c r="C15" s="27"/>
      <c r="D15" s="28">
        <v>2202</v>
      </c>
      <c r="E15" s="27"/>
      <c r="F15" s="29">
        <v>0.22</v>
      </c>
      <c r="G15" s="26" t="s">
        <v>1215</v>
      </c>
      <c r="H15" s="26" t="s">
        <v>1740</v>
      </c>
      <c r="I15" s="26" t="s">
        <v>657</v>
      </c>
      <c r="J15" s="28">
        <v>1</v>
      </c>
      <c r="K15" s="26" t="s">
        <v>53</v>
      </c>
      <c r="L15" s="30">
        <v>0.22</v>
      </c>
      <c r="M15" s="31" t="s">
        <v>63</v>
      </c>
      <c r="N15" s="26" t="s">
        <v>64</v>
      </c>
      <c r="O15" s="30">
        <v>1.3</v>
      </c>
      <c r="P15" s="30">
        <v>1</v>
      </c>
    </row>
    <row r="16" spans="1:16" x14ac:dyDescent="0.25">
      <c r="A16" s="25">
        <f t="shared" ref="A16:A29" si="0">A15+1</f>
        <v>6</v>
      </c>
      <c r="B16" s="27"/>
      <c r="C16" s="26" t="s">
        <v>208</v>
      </c>
      <c r="D16" s="28">
        <v>23</v>
      </c>
      <c r="E16" s="27"/>
      <c r="F16" s="29">
        <v>0.33</v>
      </c>
      <c r="G16" s="26" t="s">
        <v>1741</v>
      </c>
      <c r="H16" s="26" t="s">
        <v>1742</v>
      </c>
      <c r="I16" s="26" t="s">
        <v>657</v>
      </c>
      <c r="J16" s="28">
        <v>1</v>
      </c>
      <c r="K16" s="26" t="s">
        <v>473</v>
      </c>
      <c r="L16" s="30">
        <v>0.33</v>
      </c>
      <c r="M16" s="31" t="s">
        <v>63</v>
      </c>
      <c r="N16" s="26" t="s">
        <v>85</v>
      </c>
      <c r="O16" s="30">
        <v>1.65</v>
      </c>
      <c r="P16" s="30">
        <v>1.25</v>
      </c>
    </row>
    <row r="17" spans="1:16" x14ac:dyDescent="0.25">
      <c r="A17" s="25">
        <f t="shared" si="0"/>
        <v>7</v>
      </c>
      <c r="B17" s="27"/>
      <c r="C17" s="27"/>
      <c r="D17" s="28">
        <v>2203</v>
      </c>
      <c r="E17" s="27"/>
      <c r="F17" s="29">
        <v>0.22</v>
      </c>
      <c r="G17" s="26" t="s">
        <v>1743</v>
      </c>
      <c r="H17" s="26" t="s">
        <v>1744</v>
      </c>
      <c r="I17" s="26" t="s">
        <v>657</v>
      </c>
      <c r="J17" s="28">
        <v>1</v>
      </c>
      <c r="K17" s="26" t="s">
        <v>53</v>
      </c>
      <c r="L17" s="30">
        <v>0.22</v>
      </c>
      <c r="M17" s="31" t="s">
        <v>63</v>
      </c>
      <c r="N17" s="26" t="s">
        <v>1745</v>
      </c>
      <c r="O17" s="30">
        <v>1.3</v>
      </c>
      <c r="P17" s="30">
        <v>1.75</v>
      </c>
    </row>
    <row r="18" spans="1:16" x14ac:dyDescent="0.25">
      <c r="A18" s="25">
        <f t="shared" si="0"/>
        <v>8</v>
      </c>
      <c r="B18" s="27"/>
      <c r="C18" s="27"/>
      <c r="D18" s="28">
        <v>2172</v>
      </c>
      <c r="E18" s="27"/>
      <c r="F18" s="29">
        <v>0.05</v>
      </c>
      <c r="G18" s="26" t="s">
        <v>1746</v>
      </c>
      <c r="H18" s="26" t="s">
        <v>1747</v>
      </c>
      <c r="I18" s="26" t="s">
        <v>657</v>
      </c>
      <c r="J18" s="28">
        <v>5</v>
      </c>
      <c r="K18" s="85" t="s">
        <v>1748</v>
      </c>
      <c r="L18" s="30">
        <v>0.25</v>
      </c>
      <c r="M18" s="31" t="s">
        <v>63</v>
      </c>
      <c r="N18" s="26" t="s">
        <v>564</v>
      </c>
      <c r="O18" s="30">
        <v>1.45</v>
      </c>
      <c r="P18" s="30">
        <v>1</v>
      </c>
    </row>
    <row r="19" spans="1:16" x14ac:dyDescent="0.25">
      <c r="A19" s="25">
        <f t="shared" si="0"/>
        <v>9</v>
      </c>
      <c r="B19" s="27"/>
      <c r="C19" s="27"/>
      <c r="D19" s="28">
        <v>2204</v>
      </c>
      <c r="E19" s="27"/>
      <c r="F19" s="29">
        <v>0.22</v>
      </c>
      <c r="G19" s="26" t="s">
        <v>1749</v>
      </c>
      <c r="H19" s="26" t="s">
        <v>1750</v>
      </c>
      <c r="I19" s="26" t="s">
        <v>657</v>
      </c>
      <c r="J19" s="28">
        <v>1</v>
      </c>
      <c r="K19" s="26" t="s">
        <v>53</v>
      </c>
      <c r="L19" s="30">
        <v>0.22</v>
      </c>
      <c r="M19" s="31" t="s">
        <v>63</v>
      </c>
      <c r="N19" s="26" t="s">
        <v>611</v>
      </c>
      <c r="O19" s="30">
        <v>1.3</v>
      </c>
      <c r="P19" s="30">
        <v>1.75</v>
      </c>
    </row>
    <row r="20" spans="1:16" x14ac:dyDescent="0.25">
      <c r="A20" s="25">
        <f t="shared" si="0"/>
        <v>10</v>
      </c>
      <c r="B20" s="27"/>
      <c r="C20" s="27"/>
      <c r="D20" s="28">
        <v>2204</v>
      </c>
      <c r="E20" s="27"/>
      <c r="F20" s="29">
        <v>0.22</v>
      </c>
      <c r="G20" s="26" t="s">
        <v>1749</v>
      </c>
      <c r="H20" s="26" t="s">
        <v>1750</v>
      </c>
      <c r="I20" s="26" t="s">
        <v>657</v>
      </c>
      <c r="J20" s="28">
        <v>1</v>
      </c>
      <c r="K20" s="26" t="s">
        <v>53</v>
      </c>
      <c r="L20" s="30">
        <v>0.22</v>
      </c>
      <c r="M20" s="31" t="s">
        <v>63</v>
      </c>
      <c r="N20" s="80" t="s">
        <v>1751</v>
      </c>
      <c r="O20" s="30">
        <v>1.3</v>
      </c>
      <c r="P20" s="30">
        <v>1.75</v>
      </c>
    </row>
    <row r="21" spans="1:16" x14ac:dyDescent="0.25">
      <c r="A21" s="25">
        <f t="shared" si="0"/>
        <v>11</v>
      </c>
      <c r="B21" s="27"/>
      <c r="C21" s="27"/>
      <c r="D21" s="28">
        <v>2195</v>
      </c>
      <c r="E21" s="27"/>
      <c r="F21" s="29">
        <v>2</v>
      </c>
      <c r="G21" s="26" t="s">
        <v>1752</v>
      </c>
      <c r="H21" s="26" t="s">
        <v>1753</v>
      </c>
      <c r="I21" s="26" t="s">
        <v>657</v>
      </c>
      <c r="J21" s="28">
        <v>1</v>
      </c>
      <c r="K21" s="26" t="s">
        <v>53</v>
      </c>
      <c r="L21" s="30">
        <v>2</v>
      </c>
      <c r="M21" s="31" t="s">
        <v>63</v>
      </c>
      <c r="N21" s="26" t="s">
        <v>1754</v>
      </c>
      <c r="O21" s="30">
        <v>4.5</v>
      </c>
      <c r="P21" s="30">
        <v>6</v>
      </c>
    </row>
    <row r="22" spans="1:16" x14ac:dyDescent="0.25">
      <c r="A22" s="25">
        <f t="shared" si="0"/>
        <v>12</v>
      </c>
      <c r="B22" s="27"/>
      <c r="C22" s="27"/>
      <c r="D22" s="28">
        <v>2209</v>
      </c>
      <c r="E22" s="26" t="s">
        <v>86</v>
      </c>
      <c r="F22" s="29">
        <v>1.1000000000000001</v>
      </c>
      <c r="G22" s="26" t="s">
        <v>1755</v>
      </c>
      <c r="H22" s="26" t="s">
        <v>1756</v>
      </c>
      <c r="I22" s="26" t="s">
        <v>657</v>
      </c>
      <c r="J22" s="28">
        <v>5</v>
      </c>
      <c r="K22" s="26" t="s">
        <v>1660</v>
      </c>
      <c r="L22" s="30">
        <v>1.1000000000000001</v>
      </c>
      <c r="M22" s="31" t="s">
        <v>63</v>
      </c>
      <c r="N22" s="26" t="s">
        <v>232</v>
      </c>
      <c r="O22" s="30">
        <v>3.4</v>
      </c>
      <c r="P22" s="30">
        <v>5</v>
      </c>
    </row>
    <row r="23" spans="1:16" x14ac:dyDescent="0.25">
      <c r="A23" s="25">
        <f t="shared" si="0"/>
        <v>13</v>
      </c>
      <c r="B23" s="27"/>
      <c r="C23" s="27"/>
      <c r="D23" s="28">
        <v>2210</v>
      </c>
      <c r="E23" s="27"/>
      <c r="F23" s="29">
        <v>0.22</v>
      </c>
      <c r="G23" s="26" t="s">
        <v>1757</v>
      </c>
      <c r="H23" s="26" t="s">
        <v>1758</v>
      </c>
      <c r="I23" s="26" t="s">
        <v>657</v>
      </c>
      <c r="J23" s="28">
        <v>1</v>
      </c>
      <c r="K23" s="26" t="s">
        <v>53</v>
      </c>
      <c r="L23" s="30">
        <v>0.22</v>
      </c>
      <c r="M23" s="31" t="s">
        <v>63</v>
      </c>
      <c r="N23" s="26" t="s">
        <v>64</v>
      </c>
      <c r="O23" s="30">
        <v>1.3</v>
      </c>
      <c r="P23" s="30">
        <v>1</v>
      </c>
    </row>
    <row r="24" spans="1:16" x14ac:dyDescent="0.25">
      <c r="A24" s="25">
        <f t="shared" si="0"/>
        <v>14</v>
      </c>
      <c r="B24" s="27"/>
      <c r="C24" s="26" t="s">
        <v>128</v>
      </c>
      <c r="D24" s="28">
        <v>109</v>
      </c>
      <c r="E24" s="27"/>
      <c r="F24" s="29">
        <v>0.14000000000000001</v>
      </c>
      <c r="G24" s="26" t="s">
        <v>1759</v>
      </c>
      <c r="H24" s="26" t="s">
        <v>1760</v>
      </c>
      <c r="I24" s="26" t="s">
        <v>657</v>
      </c>
      <c r="J24" s="28">
        <v>1</v>
      </c>
      <c r="K24" s="26" t="s">
        <v>473</v>
      </c>
      <c r="L24" s="30">
        <v>0.14000000000000001</v>
      </c>
      <c r="M24" s="31" t="s">
        <v>63</v>
      </c>
      <c r="N24" s="26" t="s">
        <v>675</v>
      </c>
      <c r="O24" s="30">
        <v>1.35</v>
      </c>
      <c r="P24" s="30">
        <v>1</v>
      </c>
    </row>
    <row r="25" spans="1:16" x14ac:dyDescent="0.25">
      <c r="A25" s="25">
        <f t="shared" si="0"/>
        <v>15</v>
      </c>
      <c r="B25" s="27"/>
      <c r="C25" s="27"/>
      <c r="D25" s="28">
        <v>2211</v>
      </c>
      <c r="E25" s="27"/>
      <c r="F25" s="29">
        <v>0.22</v>
      </c>
      <c r="G25" s="26" t="s">
        <v>1761</v>
      </c>
      <c r="H25" s="26" t="s">
        <v>1762</v>
      </c>
      <c r="I25" s="26" t="s">
        <v>657</v>
      </c>
      <c r="J25" s="28">
        <v>1</v>
      </c>
      <c r="K25" s="26" t="s">
        <v>53</v>
      </c>
      <c r="L25" s="30">
        <v>0.22</v>
      </c>
      <c r="M25" s="31" t="s">
        <v>63</v>
      </c>
      <c r="N25" s="26" t="s">
        <v>64</v>
      </c>
      <c r="O25" s="30">
        <v>1.3</v>
      </c>
      <c r="P25" s="30">
        <v>2.25</v>
      </c>
    </row>
    <row r="26" spans="1:16" x14ac:dyDescent="0.25">
      <c r="A26" s="25">
        <f t="shared" si="0"/>
        <v>16</v>
      </c>
      <c r="B26" s="27"/>
      <c r="C26" s="27"/>
      <c r="D26" s="28">
        <v>2216</v>
      </c>
      <c r="E26" s="27"/>
      <c r="F26" s="29">
        <v>1.98</v>
      </c>
      <c r="G26" s="85" t="s">
        <v>1763</v>
      </c>
      <c r="H26" s="26" t="s">
        <v>1764</v>
      </c>
      <c r="I26" s="26" t="s">
        <v>657</v>
      </c>
      <c r="J26" s="28">
        <v>1</v>
      </c>
      <c r="K26" s="26" t="s">
        <v>1765</v>
      </c>
      <c r="L26" s="30">
        <v>1.98</v>
      </c>
      <c r="M26" s="31" t="s">
        <v>63</v>
      </c>
      <c r="N26" s="26" t="s">
        <v>85</v>
      </c>
      <c r="O26" s="30">
        <v>5</v>
      </c>
      <c r="P26" s="30">
        <v>4.5</v>
      </c>
    </row>
    <row r="27" spans="1:16" x14ac:dyDescent="0.25">
      <c r="A27" s="25">
        <f t="shared" si="0"/>
        <v>17</v>
      </c>
      <c r="B27" s="27"/>
      <c r="C27" s="27"/>
      <c r="D27" s="28">
        <v>2217</v>
      </c>
      <c r="E27" s="27"/>
      <c r="F27" s="29">
        <v>1.98</v>
      </c>
      <c r="G27" s="85" t="s">
        <v>1763</v>
      </c>
      <c r="H27" s="26" t="s">
        <v>1764</v>
      </c>
      <c r="I27" s="26" t="s">
        <v>657</v>
      </c>
      <c r="J27" s="28">
        <v>1</v>
      </c>
      <c r="K27" s="26" t="s">
        <v>1765</v>
      </c>
      <c r="L27" s="30">
        <v>1.98</v>
      </c>
      <c r="M27" s="31" t="s">
        <v>63</v>
      </c>
      <c r="N27" s="26" t="s">
        <v>85</v>
      </c>
      <c r="O27" s="30">
        <v>5</v>
      </c>
      <c r="P27" s="30">
        <v>4.5</v>
      </c>
    </row>
    <row r="28" spans="1:16" x14ac:dyDescent="0.25">
      <c r="A28" s="25">
        <f t="shared" si="0"/>
        <v>18</v>
      </c>
      <c r="B28" s="27"/>
      <c r="C28" s="27"/>
      <c r="D28" s="28">
        <v>2218</v>
      </c>
      <c r="E28" s="27"/>
      <c r="F28" s="29">
        <v>1.98</v>
      </c>
      <c r="G28" s="85" t="s">
        <v>1763</v>
      </c>
      <c r="H28" s="26" t="s">
        <v>1764</v>
      </c>
      <c r="I28" s="26" t="s">
        <v>657</v>
      </c>
      <c r="J28" s="28">
        <v>1</v>
      </c>
      <c r="K28" s="26" t="s">
        <v>1765</v>
      </c>
      <c r="L28" s="30">
        <v>1.98</v>
      </c>
      <c r="M28" s="31" t="s">
        <v>63</v>
      </c>
      <c r="N28" s="26" t="s">
        <v>85</v>
      </c>
      <c r="O28" s="30">
        <v>5</v>
      </c>
      <c r="P28" s="30">
        <v>4.5</v>
      </c>
    </row>
    <row r="29" spans="1:16" ht="16.5" thickBot="1" x14ac:dyDescent="0.3">
      <c r="A29" s="25">
        <f t="shared" si="0"/>
        <v>19</v>
      </c>
      <c r="B29" s="27"/>
      <c r="C29" s="27"/>
      <c r="D29" s="28">
        <v>2219</v>
      </c>
      <c r="E29" s="27"/>
      <c r="F29" s="29">
        <v>1.98</v>
      </c>
      <c r="G29" s="85" t="s">
        <v>1763</v>
      </c>
      <c r="H29" s="26" t="s">
        <v>1764</v>
      </c>
      <c r="I29" s="26" t="s">
        <v>657</v>
      </c>
      <c r="J29" s="28">
        <v>1</v>
      </c>
      <c r="K29" s="26" t="s">
        <v>1765</v>
      </c>
      <c r="L29" s="30">
        <v>1.98</v>
      </c>
      <c r="M29" s="31" t="s">
        <v>63</v>
      </c>
      <c r="N29" s="26" t="s">
        <v>85</v>
      </c>
      <c r="O29" s="30">
        <v>4.95</v>
      </c>
      <c r="P29" s="30">
        <v>4.5</v>
      </c>
    </row>
    <row r="30" spans="1:16" ht="17.25" thickTop="1" thickBot="1" x14ac:dyDescent="0.3">
      <c r="A30" s="201" t="s">
        <v>39</v>
      </c>
      <c r="B30" s="202"/>
      <c r="C30" s="202"/>
      <c r="D30" s="203"/>
      <c r="E30" s="202"/>
      <c r="F30" s="204"/>
      <c r="G30" s="205" t="s">
        <v>1766</v>
      </c>
      <c r="H30" s="202"/>
      <c r="I30" s="202"/>
      <c r="J30" s="202"/>
      <c r="K30" s="202"/>
      <c r="L30" s="202"/>
      <c r="M30" s="202"/>
      <c r="N30" s="202"/>
      <c r="O30" s="206"/>
      <c r="P30" s="207"/>
    </row>
    <row r="31" spans="1:16" ht="16.5" thickTop="1" x14ac:dyDescent="0.25">
      <c r="A31" s="25">
        <v>20</v>
      </c>
      <c r="B31" s="27"/>
      <c r="C31" s="26" t="s">
        <v>128</v>
      </c>
      <c r="D31" s="28">
        <v>110</v>
      </c>
      <c r="E31" s="27"/>
      <c r="F31" s="29">
        <v>0.14000000000000001</v>
      </c>
      <c r="G31" s="26" t="s">
        <v>1767</v>
      </c>
      <c r="H31" s="26" t="s">
        <v>1768</v>
      </c>
      <c r="I31" s="26" t="s">
        <v>657</v>
      </c>
      <c r="J31" s="28">
        <v>1</v>
      </c>
      <c r="K31" s="26" t="s">
        <v>473</v>
      </c>
      <c r="L31" s="30">
        <v>0.14000000000000001</v>
      </c>
      <c r="M31" s="31" t="s">
        <v>63</v>
      </c>
      <c r="N31" s="26" t="s">
        <v>85</v>
      </c>
      <c r="O31" s="30">
        <v>1.35</v>
      </c>
      <c r="P31" s="30">
        <v>1</v>
      </c>
    </row>
    <row r="32" spans="1:16" x14ac:dyDescent="0.25">
      <c r="A32" s="25">
        <f t="shared" ref="A32:A37" si="1">A31+1</f>
        <v>21</v>
      </c>
      <c r="B32" s="27"/>
      <c r="C32" s="26" t="s">
        <v>128</v>
      </c>
      <c r="D32" s="28">
        <v>111</v>
      </c>
      <c r="E32" s="27"/>
      <c r="F32" s="29">
        <v>0.14000000000000001</v>
      </c>
      <c r="G32" s="26" t="s">
        <v>1769</v>
      </c>
      <c r="H32" s="26" t="s">
        <v>1770</v>
      </c>
      <c r="I32" s="26" t="s">
        <v>657</v>
      </c>
      <c r="J32" s="28">
        <v>1</v>
      </c>
      <c r="K32" s="26" t="s">
        <v>473</v>
      </c>
      <c r="L32" s="30">
        <v>0.14000000000000001</v>
      </c>
      <c r="M32" s="31" t="s">
        <v>63</v>
      </c>
      <c r="N32" s="26" t="s">
        <v>880</v>
      </c>
      <c r="O32" s="30">
        <v>1.35</v>
      </c>
      <c r="P32" s="30">
        <v>1</v>
      </c>
    </row>
    <row r="33" spans="1:16" x14ac:dyDescent="0.25">
      <c r="A33" s="25">
        <f t="shared" si="1"/>
        <v>22</v>
      </c>
      <c r="B33" s="27"/>
      <c r="C33" s="27"/>
      <c r="D33" s="27"/>
      <c r="E33" s="27"/>
      <c r="F33" s="29"/>
      <c r="G33" s="85" t="s">
        <v>1771</v>
      </c>
      <c r="H33" s="26" t="s">
        <v>1770</v>
      </c>
      <c r="I33" s="26" t="s">
        <v>1772</v>
      </c>
      <c r="J33" s="28">
        <v>1</v>
      </c>
      <c r="K33" s="26" t="s">
        <v>473</v>
      </c>
      <c r="L33" s="30"/>
      <c r="M33" s="31" t="s">
        <v>63</v>
      </c>
      <c r="N33" s="26" t="s">
        <v>1773</v>
      </c>
      <c r="O33" s="30">
        <v>0.28999999999999998</v>
      </c>
      <c r="P33" s="30"/>
    </row>
    <row r="34" spans="1:16" x14ac:dyDescent="0.25">
      <c r="A34" s="25">
        <f t="shared" si="1"/>
        <v>23</v>
      </c>
      <c r="B34" s="27"/>
      <c r="C34" s="27"/>
      <c r="D34" s="109" t="s">
        <v>1774</v>
      </c>
      <c r="E34" s="26" t="s">
        <v>39</v>
      </c>
      <c r="F34" s="29">
        <v>0.22</v>
      </c>
      <c r="G34" s="26" t="s">
        <v>1775</v>
      </c>
      <c r="H34" s="26" t="s">
        <v>1776</v>
      </c>
      <c r="I34" s="26" t="s">
        <v>657</v>
      </c>
      <c r="J34" s="28">
        <v>4</v>
      </c>
      <c r="K34" s="26" t="s">
        <v>631</v>
      </c>
      <c r="L34" s="30">
        <v>0.88</v>
      </c>
      <c r="M34" s="31" t="s">
        <v>63</v>
      </c>
      <c r="N34" s="26" t="s">
        <v>942</v>
      </c>
      <c r="O34" s="30">
        <v>2.65</v>
      </c>
      <c r="P34" s="30">
        <v>3.75</v>
      </c>
    </row>
    <row r="35" spans="1:16" x14ac:dyDescent="0.25">
      <c r="A35" s="25">
        <f t="shared" si="1"/>
        <v>24</v>
      </c>
      <c r="B35" s="27"/>
      <c r="C35" s="27"/>
      <c r="D35" s="28">
        <v>2179</v>
      </c>
      <c r="E35" s="27"/>
      <c r="F35" s="29">
        <v>0.17</v>
      </c>
      <c r="G35" s="26" t="s">
        <v>1777</v>
      </c>
      <c r="H35" s="26" t="s">
        <v>1778</v>
      </c>
      <c r="I35" s="26" t="s">
        <v>657</v>
      </c>
      <c r="J35" s="28">
        <v>2</v>
      </c>
      <c r="K35" s="26" t="s">
        <v>1086</v>
      </c>
      <c r="L35" s="30">
        <v>0.34</v>
      </c>
      <c r="M35" s="31" t="s">
        <v>63</v>
      </c>
      <c r="N35" s="26" t="s">
        <v>1779</v>
      </c>
      <c r="O35" s="30">
        <v>1.6</v>
      </c>
      <c r="P35" s="30">
        <v>1</v>
      </c>
    </row>
    <row r="36" spans="1:16" x14ac:dyDescent="0.25">
      <c r="A36" s="25">
        <f t="shared" si="1"/>
        <v>25</v>
      </c>
      <c r="B36" s="27"/>
      <c r="C36" s="26" t="s">
        <v>128</v>
      </c>
      <c r="D36" s="28">
        <v>112</v>
      </c>
      <c r="E36" s="27"/>
      <c r="F36" s="29">
        <v>0.14000000000000001</v>
      </c>
      <c r="G36" s="26" t="s">
        <v>1780</v>
      </c>
      <c r="H36" s="26" t="s">
        <v>1781</v>
      </c>
      <c r="I36" s="26" t="s">
        <v>657</v>
      </c>
      <c r="J36" s="28">
        <v>1</v>
      </c>
      <c r="K36" s="26" t="s">
        <v>473</v>
      </c>
      <c r="L36" s="30">
        <v>0.14000000000000001</v>
      </c>
      <c r="M36" s="31" t="s">
        <v>63</v>
      </c>
      <c r="N36" s="26" t="s">
        <v>244</v>
      </c>
      <c r="O36" s="30">
        <v>1.3</v>
      </c>
      <c r="P36" s="30">
        <v>1</v>
      </c>
    </row>
    <row r="37" spans="1:16" x14ac:dyDescent="0.25">
      <c r="A37" s="25">
        <f t="shared" si="1"/>
        <v>26</v>
      </c>
      <c r="B37" s="26" t="s">
        <v>86</v>
      </c>
      <c r="C37" s="27"/>
      <c r="D37" s="28">
        <v>2168</v>
      </c>
      <c r="E37" s="27"/>
      <c r="F37" s="29">
        <v>0.01</v>
      </c>
      <c r="G37" s="26" t="s">
        <v>1782</v>
      </c>
      <c r="H37" s="26" t="s">
        <v>1783</v>
      </c>
      <c r="I37" s="26" t="s">
        <v>657</v>
      </c>
      <c r="J37" s="28">
        <v>4</v>
      </c>
      <c r="K37" s="26" t="s">
        <v>43</v>
      </c>
      <c r="L37" s="30">
        <v>0.22</v>
      </c>
      <c r="M37" s="31" t="s">
        <v>63</v>
      </c>
      <c r="N37" s="26" t="s">
        <v>673</v>
      </c>
      <c r="O37" s="30">
        <v>1.4</v>
      </c>
      <c r="P37" s="30">
        <v>8</v>
      </c>
    </row>
    <row r="38" spans="1:16" x14ac:dyDescent="0.25">
      <c r="A38" s="79" t="s">
        <v>39</v>
      </c>
      <c r="B38" s="26" t="s">
        <v>200</v>
      </c>
      <c r="C38" s="27"/>
      <c r="D38" s="28">
        <v>1858</v>
      </c>
      <c r="E38" s="27"/>
      <c r="F38" s="29">
        <v>0.18</v>
      </c>
      <c r="G38" s="26" t="s">
        <v>1784</v>
      </c>
      <c r="H38" s="27"/>
      <c r="I38" s="26" t="s">
        <v>39</v>
      </c>
      <c r="J38" s="28">
        <v>1</v>
      </c>
      <c r="K38" s="26" t="s">
        <v>53</v>
      </c>
      <c r="L38" s="30"/>
      <c r="M38" s="26" t="s">
        <v>39</v>
      </c>
      <c r="N38" s="27"/>
      <c r="O38" s="30"/>
      <c r="P38" s="30"/>
    </row>
    <row r="39" spans="1:16" s="272" customFormat="1" x14ac:dyDescent="0.25">
      <c r="A39" s="265">
        <v>27</v>
      </c>
      <c r="B39" s="269" t="s">
        <v>86</v>
      </c>
      <c r="C39" s="269" t="s">
        <v>1137</v>
      </c>
      <c r="D39" s="267">
        <v>53</v>
      </c>
      <c r="E39" s="266"/>
      <c r="F39" s="268">
        <v>7.5</v>
      </c>
      <c r="G39" s="284" t="s">
        <v>1785</v>
      </c>
      <c r="H39" s="269" t="s">
        <v>1786</v>
      </c>
      <c r="I39" s="269" t="s">
        <v>657</v>
      </c>
      <c r="J39" s="267">
        <v>1</v>
      </c>
      <c r="K39" s="269" t="s">
        <v>53</v>
      </c>
      <c r="L39" s="270">
        <v>7.72</v>
      </c>
      <c r="M39" s="271" t="s">
        <v>63</v>
      </c>
      <c r="N39" s="269" t="s">
        <v>64</v>
      </c>
      <c r="O39" s="270">
        <v>18.75</v>
      </c>
      <c r="P39" s="270">
        <v>30</v>
      </c>
    </row>
    <row r="40" spans="1:16" x14ac:dyDescent="0.25">
      <c r="A40" s="79" t="s">
        <v>39</v>
      </c>
      <c r="B40" s="26" t="s">
        <v>200</v>
      </c>
      <c r="C40" s="27"/>
      <c r="D40" s="28">
        <v>2141</v>
      </c>
      <c r="E40" s="27"/>
      <c r="F40" s="29">
        <v>0.22</v>
      </c>
      <c r="G40" s="26" t="s">
        <v>1608</v>
      </c>
      <c r="H40" s="27"/>
      <c r="I40" s="26" t="s">
        <v>39</v>
      </c>
      <c r="J40" s="28">
        <v>1</v>
      </c>
      <c r="K40" s="26" t="s">
        <v>53</v>
      </c>
      <c r="L40" s="30"/>
      <c r="M40" s="26" t="s">
        <v>39</v>
      </c>
      <c r="N40" s="27"/>
      <c r="O40" s="30"/>
      <c r="P40" s="30"/>
    </row>
    <row r="41" spans="1:16" x14ac:dyDescent="0.25">
      <c r="A41" s="25">
        <v>28</v>
      </c>
      <c r="B41" s="27"/>
      <c r="C41" s="26" t="s">
        <v>128</v>
      </c>
      <c r="D41" s="28">
        <v>113</v>
      </c>
      <c r="E41" s="27"/>
      <c r="F41" s="29">
        <v>0.14000000000000001</v>
      </c>
      <c r="G41" s="26" t="s">
        <v>1787</v>
      </c>
      <c r="H41" s="26" t="s">
        <v>1788</v>
      </c>
      <c r="I41" s="26" t="s">
        <v>657</v>
      </c>
      <c r="J41" s="28">
        <v>1</v>
      </c>
      <c r="K41" s="26" t="s">
        <v>473</v>
      </c>
      <c r="L41" s="30">
        <v>0.14000000000000001</v>
      </c>
      <c r="M41" s="31" t="s">
        <v>63</v>
      </c>
      <c r="N41" s="26" t="s">
        <v>1789</v>
      </c>
      <c r="O41" s="30">
        <v>1.3</v>
      </c>
      <c r="P41" s="30">
        <v>1</v>
      </c>
    </row>
    <row r="42" spans="1:16" x14ac:dyDescent="0.25">
      <c r="A42" s="25">
        <f>A41+1</f>
        <v>29</v>
      </c>
      <c r="B42" s="27"/>
      <c r="C42" s="27"/>
      <c r="D42" s="28">
        <v>2224</v>
      </c>
      <c r="E42" s="27"/>
      <c r="F42" s="29">
        <v>0.22</v>
      </c>
      <c r="G42" s="26" t="s">
        <v>1790</v>
      </c>
      <c r="H42" s="26" t="s">
        <v>1791</v>
      </c>
      <c r="I42" s="26" t="s">
        <v>657</v>
      </c>
      <c r="J42" s="28">
        <v>1</v>
      </c>
      <c r="K42" s="26" t="s">
        <v>53</v>
      </c>
      <c r="L42" s="30">
        <v>0.22</v>
      </c>
      <c r="M42" s="31" t="s">
        <v>63</v>
      </c>
      <c r="N42" s="26" t="s">
        <v>1792</v>
      </c>
      <c r="O42" s="30">
        <v>1.3</v>
      </c>
      <c r="P42" s="30">
        <v>1.25</v>
      </c>
    </row>
    <row r="43" spans="1:16" x14ac:dyDescent="0.25">
      <c r="A43" s="25">
        <f>A42+1</f>
        <v>30</v>
      </c>
      <c r="B43" s="26" t="s">
        <v>86</v>
      </c>
      <c r="C43" s="27"/>
      <c r="D43" s="28">
        <v>2224</v>
      </c>
      <c r="E43" s="27"/>
      <c r="F43" s="29">
        <v>0.22</v>
      </c>
      <c r="G43" s="26" t="s">
        <v>1790</v>
      </c>
      <c r="H43" s="26" t="s">
        <v>1791</v>
      </c>
      <c r="I43" s="26" t="s">
        <v>657</v>
      </c>
      <c r="J43" s="28">
        <v>1</v>
      </c>
      <c r="K43" s="26" t="s">
        <v>53</v>
      </c>
      <c r="L43" s="30">
        <v>0.22</v>
      </c>
      <c r="M43" s="31" t="s">
        <v>63</v>
      </c>
      <c r="N43" s="26" t="s">
        <v>1792</v>
      </c>
      <c r="O43" s="30">
        <v>5</v>
      </c>
      <c r="P43" s="30"/>
    </row>
    <row r="44" spans="1:16" x14ac:dyDescent="0.25">
      <c r="A44" s="79" t="s">
        <v>39</v>
      </c>
      <c r="B44" s="26" t="s">
        <v>200</v>
      </c>
      <c r="C44" s="27"/>
      <c r="D44" s="27"/>
      <c r="E44" s="27"/>
      <c r="F44" s="29"/>
      <c r="G44" s="85" t="s">
        <v>1793</v>
      </c>
      <c r="H44" s="26" t="s">
        <v>1791</v>
      </c>
      <c r="I44" s="26" t="s">
        <v>39</v>
      </c>
      <c r="J44" s="28">
        <v>1</v>
      </c>
      <c r="K44" s="26" t="s">
        <v>53</v>
      </c>
      <c r="L44" s="30"/>
      <c r="M44" s="26" t="s">
        <v>39</v>
      </c>
      <c r="N44" s="26" t="s">
        <v>1794</v>
      </c>
      <c r="O44" s="30"/>
      <c r="P44" s="30"/>
    </row>
    <row r="45" spans="1:16" x14ac:dyDescent="0.25">
      <c r="A45" s="25">
        <v>31</v>
      </c>
      <c r="B45" s="27"/>
      <c r="C45" s="27"/>
      <c r="D45" s="28">
        <v>2171</v>
      </c>
      <c r="E45" s="27"/>
      <c r="F45" s="29">
        <v>0.04</v>
      </c>
      <c r="G45" s="26" t="s">
        <v>1795</v>
      </c>
      <c r="H45" s="26" t="s">
        <v>1796</v>
      </c>
      <c r="I45" s="26" t="s">
        <v>657</v>
      </c>
      <c r="J45" s="28">
        <v>6</v>
      </c>
      <c r="K45" s="26" t="s">
        <v>604</v>
      </c>
      <c r="L45" s="30">
        <v>0.24</v>
      </c>
      <c r="M45" s="31" t="s">
        <v>63</v>
      </c>
      <c r="N45" s="26" t="s">
        <v>1797</v>
      </c>
      <c r="O45" s="30">
        <v>1.4</v>
      </c>
      <c r="P45" s="30">
        <v>1.25</v>
      </c>
    </row>
    <row r="46" spans="1:16" x14ac:dyDescent="0.25">
      <c r="A46" s="25">
        <f>A45+1</f>
        <v>32</v>
      </c>
      <c r="B46" s="27"/>
      <c r="C46" s="27"/>
      <c r="D46" s="28">
        <v>2135</v>
      </c>
      <c r="E46" s="27"/>
      <c r="F46" s="29">
        <v>0.17</v>
      </c>
      <c r="G46" s="26" t="s">
        <v>1798</v>
      </c>
      <c r="H46" s="26" t="s">
        <v>1799</v>
      </c>
      <c r="I46" s="26" t="s">
        <v>657</v>
      </c>
      <c r="J46" s="28">
        <v>2</v>
      </c>
      <c r="K46" s="26" t="s">
        <v>115</v>
      </c>
      <c r="L46" s="30">
        <v>0.34</v>
      </c>
      <c r="M46" s="31" t="s">
        <v>63</v>
      </c>
      <c r="N46" s="26" t="s">
        <v>425</v>
      </c>
      <c r="O46" s="30">
        <v>1.6</v>
      </c>
      <c r="P46" s="30">
        <v>1.75</v>
      </c>
    </row>
    <row r="47" spans="1:16" x14ac:dyDescent="0.25">
      <c r="A47" s="25">
        <f>A46+1</f>
        <v>33</v>
      </c>
      <c r="B47" s="27"/>
      <c r="C47" s="27"/>
      <c r="D47" s="28">
        <v>2191</v>
      </c>
      <c r="E47" s="27"/>
      <c r="F47" s="29">
        <v>0.56000000000000005</v>
      </c>
      <c r="G47" s="26" t="s">
        <v>1800</v>
      </c>
      <c r="H47" s="26" t="s">
        <v>1801</v>
      </c>
      <c r="I47" s="26" t="s">
        <v>657</v>
      </c>
      <c r="J47" s="28">
        <v>1</v>
      </c>
      <c r="K47" s="26" t="s">
        <v>53</v>
      </c>
      <c r="L47" s="30">
        <v>0.56000000000000005</v>
      </c>
      <c r="M47" s="31" t="s">
        <v>63</v>
      </c>
      <c r="N47" s="26" t="s">
        <v>1802</v>
      </c>
      <c r="O47" s="30">
        <v>1.95</v>
      </c>
      <c r="P47" s="30">
        <v>2.5</v>
      </c>
    </row>
    <row r="48" spans="1:16" x14ac:dyDescent="0.25">
      <c r="A48" s="25">
        <f>A47+1</f>
        <v>34</v>
      </c>
      <c r="B48" s="27"/>
      <c r="C48" s="27"/>
      <c r="D48" s="109" t="s">
        <v>1803</v>
      </c>
      <c r="E48" s="27"/>
      <c r="F48" s="29">
        <v>0.22</v>
      </c>
      <c r="G48" s="26" t="s">
        <v>1804</v>
      </c>
      <c r="H48" s="26" t="s">
        <v>1805</v>
      </c>
      <c r="I48" s="26" t="s">
        <v>657</v>
      </c>
      <c r="J48" s="28">
        <v>4</v>
      </c>
      <c r="K48" s="26" t="s">
        <v>631</v>
      </c>
      <c r="L48" s="30">
        <v>0.88</v>
      </c>
      <c r="M48" s="31" t="s">
        <v>63</v>
      </c>
      <c r="N48" s="26" t="s">
        <v>1806</v>
      </c>
      <c r="O48" s="30">
        <v>2.65</v>
      </c>
      <c r="P48" s="30">
        <v>2</v>
      </c>
    </row>
    <row r="49" spans="1:16" x14ac:dyDescent="0.25">
      <c r="A49" s="25">
        <f>A48+1</f>
        <v>35</v>
      </c>
      <c r="B49" s="26" t="s">
        <v>86</v>
      </c>
      <c r="C49" s="27"/>
      <c r="D49" s="28">
        <v>2170</v>
      </c>
      <c r="E49" s="27"/>
      <c r="F49" s="29">
        <v>0.03</v>
      </c>
      <c r="G49" s="85" t="s">
        <v>1807</v>
      </c>
      <c r="H49" s="26" t="s">
        <v>1808</v>
      </c>
      <c r="I49" s="26" t="s">
        <v>657</v>
      </c>
      <c r="J49" s="28">
        <v>4</v>
      </c>
      <c r="K49" s="26" t="s">
        <v>43</v>
      </c>
      <c r="L49" s="30">
        <v>0.22</v>
      </c>
      <c r="M49" s="31" t="s">
        <v>63</v>
      </c>
      <c r="N49" s="26" t="s">
        <v>564</v>
      </c>
      <c r="O49" s="30">
        <v>1.45</v>
      </c>
      <c r="P49" s="30">
        <v>4</v>
      </c>
    </row>
    <row r="50" spans="1:16" x14ac:dyDescent="0.25">
      <c r="A50" s="79" t="s">
        <v>39</v>
      </c>
      <c r="B50" s="26" t="s">
        <v>200</v>
      </c>
      <c r="C50" s="27"/>
      <c r="D50" s="28">
        <v>1853</v>
      </c>
      <c r="E50" s="27"/>
      <c r="F50" s="29">
        <v>0.1</v>
      </c>
      <c r="G50" s="26" t="s">
        <v>1512</v>
      </c>
      <c r="H50" s="27"/>
      <c r="I50" s="26" t="s">
        <v>39</v>
      </c>
      <c r="J50" s="28">
        <v>1</v>
      </c>
      <c r="K50" s="26" t="s">
        <v>53</v>
      </c>
      <c r="L50" s="30"/>
      <c r="M50" s="26" t="s">
        <v>39</v>
      </c>
      <c r="N50" s="27"/>
      <c r="O50" s="30"/>
      <c r="P50" s="30"/>
    </row>
    <row r="51" spans="1:16" x14ac:dyDescent="0.25">
      <c r="A51" s="25">
        <v>36</v>
      </c>
      <c r="B51" s="27"/>
      <c r="C51" s="27"/>
      <c r="D51" s="28">
        <v>2194</v>
      </c>
      <c r="E51" s="27"/>
      <c r="F51" s="29">
        <v>1</v>
      </c>
      <c r="G51" s="26" t="s">
        <v>1809</v>
      </c>
      <c r="H51" s="26" t="s">
        <v>1810</v>
      </c>
      <c r="I51" s="26" t="s">
        <v>657</v>
      </c>
      <c r="J51" s="28">
        <v>1</v>
      </c>
      <c r="K51" s="26" t="s">
        <v>53</v>
      </c>
      <c r="L51" s="30">
        <v>2</v>
      </c>
      <c r="M51" s="31" t="s">
        <v>63</v>
      </c>
      <c r="N51" s="26" t="s">
        <v>64</v>
      </c>
      <c r="O51" s="30">
        <v>3</v>
      </c>
      <c r="P51" s="30">
        <v>3</v>
      </c>
    </row>
    <row r="52" spans="1:16" x14ac:dyDescent="0.25">
      <c r="A52" s="25">
        <f>A51+1</f>
        <v>37</v>
      </c>
      <c r="B52" s="27"/>
      <c r="C52" s="27"/>
      <c r="D52" s="28">
        <v>2239</v>
      </c>
      <c r="E52" s="27"/>
      <c r="F52" s="29">
        <v>0.22</v>
      </c>
      <c r="G52" s="26" t="s">
        <v>1811</v>
      </c>
      <c r="H52" s="26" t="s">
        <v>1812</v>
      </c>
      <c r="I52" s="26" t="s">
        <v>657</v>
      </c>
      <c r="J52" s="28">
        <v>1</v>
      </c>
      <c r="K52" s="26" t="s">
        <v>53</v>
      </c>
      <c r="L52" s="30">
        <v>0.22</v>
      </c>
      <c r="M52" s="31" t="s">
        <v>63</v>
      </c>
      <c r="N52" s="26" t="s">
        <v>229</v>
      </c>
      <c r="O52" s="30">
        <v>1.3</v>
      </c>
      <c r="P52" s="30">
        <v>1</v>
      </c>
    </row>
    <row r="53" spans="1:16" x14ac:dyDescent="0.25">
      <c r="A53" s="25">
        <f>A52+1</f>
        <v>38</v>
      </c>
      <c r="B53" s="27"/>
      <c r="C53" s="27"/>
      <c r="D53" s="109" t="s">
        <v>1813</v>
      </c>
      <c r="E53" s="27"/>
      <c r="F53" s="29">
        <v>0.22</v>
      </c>
      <c r="G53" s="26" t="s">
        <v>1814</v>
      </c>
      <c r="H53" s="26" t="s">
        <v>1815</v>
      </c>
      <c r="I53" s="26" t="s">
        <v>657</v>
      </c>
      <c r="J53" s="28">
        <v>4</v>
      </c>
      <c r="K53" s="26" t="s">
        <v>631</v>
      </c>
      <c r="L53" s="30">
        <v>0.88</v>
      </c>
      <c r="M53" s="31" t="s">
        <v>63</v>
      </c>
      <c r="N53" s="26" t="s">
        <v>564</v>
      </c>
      <c r="O53" s="30">
        <v>2.65</v>
      </c>
      <c r="P53" s="30">
        <v>2</v>
      </c>
    </row>
    <row r="54" spans="1:16" x14ac:dyDescent="0.25">
      <c r="A54" s="25">
        <f>A53+1</f>
        <v>39</v>
      </c>
      <c r="B54" s="27"/>
      <c r="C54" s="27"/>
      <c r="D54" s="28">
        <v>2244</v>
      </c>
      <c r="E54" s="27"/>
      <c r="F54" s="29">
        <v>0.22</v>
      </c>
      <c r="G54" s="26" t="s">
        <v>939</v>
      </c>
      <c r="H54" s="26" t="s">
        <v>1816</v>
      </c>
      <c r="I54" s="26" t="s">
        <v>657</v>
      </c>
      <c r="J54" s="28">
        <v>1</v>
      </c>
      <c r="K54" s="26" t="s">
        <v>53</v>
      </c>
      <c r="L54" s="30">
        <v>0.22</v>
      </c>
      <c r="M54" s="31" t="s">
        <v>63</v>
      </c>
      <c r="N54" s="26" t="s">
        <v>564</v>
      </c>
      <c r="O54" s="30">
        <v>1.3</v>
      </c>
      <c r="P54" s="30">
        <v>1</v>
      </c>
    </row>
    <row r="55" spans="1:16" x14ac:dyDescent="0.25">
      <c r="A55" s="25">
        <f>A54+1</f>
        <v>40</v>
      </c>
      <c r="B55" s="27"/>
      <c r="C55" s="27"/>
      <c r="D55" s="28">
        <v>2245</v>
      </c>
      <c r="E55" s="27"/>
      <c r="F55" s="29">
        <v>0.22</v>
      </c>
      <c r="G55" s="26" t="s">
        <v>941</v>
      </c>
      <c r="H55" s="26" t="s">
        <v>1816</v>
      </c>
      <c r="I55" s="26" t="s">
        <v>657</v>
      </c>
      <c r="J55" s="28">
        <v>1</v>
      </c>
      <c r="K55" s="26" t="s">
        <v>53</v>
      </c>
      <c r="L55" s="30">
        <v>0.22</v>
      </c>
      <c r="M55" s="31" t="s">
        <v>63</v>
      </c>
      <c r="N55" s="26" t="s">
        <v>1817</v>
      </c>
      <c r="O55" s="30">
        <v>1.3</v>
      </c>
      <c r="P55" s="30">
        <v>1</v>
      </c>
    </row>
    <row r="56" spans="1:16" x14ac:dyDescent="0.25">
      <c r="A56" s="25">
        <f>A55+1</f>
        <v>41</v>
      </c>
      <c r="B56" s="26" t="s">
        <v>86</v>
      </c>
      <c r="C56" s="27"/>
      <c r="D56" s="28">
        <v>2125</v>
      </c>
      <c r="E56" s="27"/>
      <c r="F56" s="29">
        <v>5.5E-2</v>
      </c>
      <c r="G56" s="26" t="s">
        <v>1818</v>
      </c>
      <c r="H56" s="26" t="s">
        <v>1819</v>
      </c>
      <c r="I56" s="26" t="s">
        <v>657</v>
      </c>
      <c r="J56" s="28">
        <v>4</v>
      </c>
      <c r="K56" s="26" t="s">
        <v>1342</v>
      </c>
      <c r="L56" s="30">
        <v>0.33</v>
      </c>
      <c r="M56" s="31" t="s">
        <v>63</v>
      </c>
      <c r="N56" s="26" t="s">
        <v>959</v>
      </c>
      <c r="O56" s="30">
        <v>1.75</v>
      </c>
      <c r="P56" s="30">
        <v>6</v>
      </c>
    </row>
    <row r="57" spans="1:16" x14ac:dyDescent="0.25">
      <c r="A57" s="79" t="s">
        <v>39</v>
      </c>
      <c r="B57" s="26" t="s">
        <v>200</v>
      </c>
      <c r="C57" s="27"/>
      <c r="D57" s="28">
        <v>2125</v>
      </c>
      <c r="E57" s="27"/>
      <c r="F57" s="29">
        <v>5.5E-2</v>
      </c>
      <c r="G57" s="85" t="s">
        <v>1820</v>
      </c>
      <c r="H57" s="26" t="s">
        <v>1819</v>
      </c>
      <c r="I57" s="26" t="s">
        <v>39</v>
      </c>
      <c r="J57" s="28">
        <v>2</v>
      </c>
      <c r="K57" s="26" t="s">
        <v>1821</v>
      </c>
      <c r="L57" s="33" t="s">
        <v>39</v>
      </c>
      <c r="M57" s="26" t="s">
        <v>39</v>
      </c>
      <c r="N57" s="26" t="s">
        <v>959</v>
      </c>
      <c r="O57" s="33" t="s">
        <v>39</v>
      </c>
      <c r="P57" s="30"/>
    </row>
    <row r="58" spans="1:16" x14ac:dyDescent="0.25">
      <c r="A58" s="25">
        <v>42</v>
      </c>
      <c r="B58" s="26" t="s">
        <v>39</v>
      </c>
      <c r="C58" s="27"/>
      <c r="D58" s="28">
        <v>2136</v>
      </c>
      <c r="E58" s="27"/>
      <c r="F58" s="29">
        <v>0.25</v>
      </c>
      <c r="G58" s="26" t="s">
        <v>1822</v>
      </c>
      <c r="H58" s="26" t="s">
        <v>1823</v>
      </c>
      <c r="I58" s="26" t="s">
        <v>657</v>
      </c>
      <c r="J58" s="28">
        <v>2</v>
      </c>
      <c r="K58" s="26" t="s">
        <v>1821</v>
      </c>
      <c r="L58" s="30">
        <v>0.5</v>
      </c>
      <c r="M58" s="31" t="s">
        <v>63</v>
      </c>
      <c r="N58" s="26" t="s">
        <v>1824</v>
      </c>
      <c r="O58" s="30">
        <v>1.8</v>
      </c>
      <c r="P58" s="30">
        <v>1.25</v>
      </c>
    </row>
    <row r="59" spans="1:16" x14ac:dyDescent="0.25">
      <c r="A59" s="25">
        <v>43</v>
      </c>
      <c r="B59" s="26" t="s">
        <v>86</v>
      </c>
      <c r="C59" s="27"/>
      <c r="D59" s="28">
        <v>2225</v>
      </c>
      <c r="E59" s="27"/>
      <c r="F59" s="29">
        <v>0.01</v>
      </c>
      <c r="G59" s="26" t="s">
        <v>1420</v>
      </c>
      <c r="H59" s="26" t="s">
        <v>1825</v>
      </c>
      <c r="I59" s="26" t="s">
        <v>657</v>
      </c>
      <c r="J59" s="28">
        <v>2</v>
      </c>
      <c r="K59" s="26" t="s">
        <v>1821</v>
      </c>
      <c r="L59" s="30">
        <v>0.22</v>
      </c>
      <c r="M59" s="31" t="s">
        <v>63</v>
      </c>
      <c r="N59" s="26" t="s">
        <v>564</v>
      </c>
      <c r="O59" s="30">
        <v>1.3</v>
      </c>
      <c r="P59" s="30">
        <v>2</v>
      </c>
    </row>
    <row r="60" spans="1:16" x14ac:dyDescent="0.25">
      <c r="A60" s="79" t="s">
        <v>39</v>
      </c>
      <c r="B60" s="26" t="s">
        <v>200</v>
      </c>
      <c r="C60" s="27"/>
      <c r="D60" s="28">
        <v>1908</v>
      </c>
      <c r="E60" s="27"/>
      <c r="F60" s="29">
        <v>0.2</v>
      </c>
      <c r="G60" s="26" t="s">
        <v>1187</v>
      </c>
      <c r="H60" s="26" t="s">
        <v>39</v>
      </c>
      <c r="I60" s="26" t="s">
        <v>39</v>
      </c>
      <c r="J60" s="28">
        <v>1</v>
      </c>
      <c r="K60" s="26" t="s">
        <v>148</v>
      </c>
      <c r="L60" s="30"/>
      <c r="M60" s="26" t="s">
        <v>39</v>
      </c>
      <c r="N60" s="27"/>
      <c r="O60" s="33" t="s">
        <v>39</v>
      </c>
      <c r="P60" s="30"/>
    </row>
    <row r="61" spans="1:16" x14ac:dyDescent="0.25">
      <c r="A61" s="25">
        <v>44</v>
      </c>
      <c r="B61" s="26" t="s">
        <v>86</v>
      </c>
      <c r="C61" s="26" t="s">
        <v>63</v>
      </c>
      <c r="D61" s="28">
        <v>610</v>
      </c>
      <c r="E61" s="27"/>
      <c r="F61" s="29">
        <v>8.5000000000000006E-2</v>
      </c>
      <c r="G61" s="26" t="s">
        <v>1826</v>
      </c>
      <c r="H61" s="26" t="s">
        <v>1827</v>
      </c>
      <c r="I61" s="26" t="s">
        <v>657</v>
      </c>
      <c r="J61" s="28">
        <v>1</v>
      </c>
      <c r="K61" s="26" t="s">
        <v>199</v>
      </c>
      <c r="L61" s="30">
        <v>0.22</v>
      </c>
      <c r="M61" s="31" t="s">
        <v>63</v>
      </c>
      <c r="N61" s="26" t="s">
        <v>1828</v>
      </c>
      <c r="O61" s="30">
        <v>1.5</v>
      </c>
      <c r="P61" s="30">
        <v>1</v>
      </c>
    </row>
    <row r="62" spans="1:16" x14ac:dyDescent="0.25">
      <c r="A62" s="79" t="s">
        <v>39</v>
      </c>
      <c r="B62" s="26" t="s">
        <v>200</v>
      </c>
      <c r="C62" s="27"/>
      <c r="D62" s="28">
        <v>2134</v>
      </c>
      <c r="E62" s="27"/>
      <c r="F62" s="29">
        <v>0.14000000000000001</v>
      </c>
      <c r="G62" s="26" t="s">
        <v>1669</v>
      </c>
      <c r="H62" s="27"/>
      <c r="I62" s="26" t="s">
        <v>39</v>
      </c>
      <c r="J62" s="28">
        <v>1</v>
      </c>
      <c r="K62" s="26" t="s">
        <v>148</v>
      </c>
      <c r="L62" s="30"/>
      <c r="M62" s="26" t="s">
        <v>39</v>
      </c>
      <c r="N62" s="27"/>
      <c r="O62" s="30"/>
      <c r="P62" s="30">
        <v>1.25</v>
      </c>
    </row>
    <row r="63" spans="1:16" x14ac:dyDescent="0.25">
      <c r="A63" s="25">
        <v>45</v>
      </c>
      <c r="B63" s="27"/>
      <c r="C63" s="26" t="s">
        <v>128</v>
      </c>
      <c r="D63" s="28">
        <v>114</v>
      </c>
      <c r="E63" s="27"/>
      <c r="F63" s="29">
        <v>0.14000000000000001</v>
      </c>
      <c r="G63" s="26" t="s">
        <v>1829</v>
      </c>
      <c r="H63" s="26" t="s">
        <v>1830</v>
      </c>
      <c r="I63" s="26" t="s">
        <v>657</v>
      </c>
      <c r="J63" s="28">
        <v>1</v>
      </c>
      <c r="K63" s="26" t="s">
        <v>473</v>
      </c>
      <c r="L63" s="30">
        <v>0.14000000000000001</v>
      </c>
      <c r="M63" s="31" t="s">
        <v>63</v>
      </c>
      <c r="N63" s="26" t="s">
        <v>107</v>
      </c>
      <c r="O63" s="30">
        <v>1.35</v>
      </c>
      <c r="P63" s="30">
        <v>1</v>
      </c>
    </row>
    <row r="64" spans="1:16" x14ac:dyDescent="0.25">
      <c r="A64" s="32"/>
      <c r="B64" s="27"/>
      <c r="C64" s="27"/>
      <c r="D64" s="27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32"/>
      <c r="B65" s="27"/>
      <c r="C65" s="27"/>
      <c r="D65" s="27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32"/>
      <c r="B66" s="27"/>
      <c r="C66" s="27"/>
      <c r="D66" s="27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32"/>
      <c r="B67" s="27"/>
      <c r="C67" s="27"/>
      <c r="D67" s="27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32"/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ht="16.5" thickBot="1" x14ac:dyDescent="0.3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ht="16.5" thickTop="1" x14ac:dyDescent="0.25">
      <c r="A87" s="175"/>
      <c r="B87" s="138"/>
      <c r="C87" s="138"/>
      <c r="D87" s="138"/>
      <c r="E87" s="138"/>
      <c r="F87" s="139"/>
      <c r="G87" s="138"/>
      <c r="H87" s="138"/>
      <c r="I87" s="138"/>
      <c r="J87" s="138"/>
      <c r="K87" s="138"/>
      <c r="L87" s="160"/>
      <c r="M87" s="159"/>
      <c r="N87" s="159"/>
      <c r="O87" s="208"/>
      <c r="P87" s="161"/>
    </row>
    <row r="88" spans="1:16" x14ac:dyDescent="0.25">
      <c r="A88" s="178"/>
      <c r="B88" s="143"/>
      <c r="C88" s="143"/>
      <c r="D88" s="143"/>
      <c r="E88" s="143"/>
      <c r="F88" s="145"/>
      <c r="G88" s="143"/>
      <c r="H88" s="143"/>
      <c r="I88" s="143"/>
      <c r="J88" s="143"/>
      <c r="K88" s="143"/>
      <c r="L88" s="165"/>
      <c r="O88" s="209"/>
      <c r="P88" s="166"/>
    </row>
    <row r="89" spans="1:16" x14ac:dyDescent="0.25">
      <c r="A89" s="178"/>
      <c r="B89" s="143"/>
      <c r="C89" s="143"/>
      <c r="D89" s="143"/>
      <c r="E89" s="143"/>
      <c r="F89" s="145"/>
      <c r="G89" s="143"/>
      <c r="H89" s="143"/>
      <c r="I89" s="143"/>
      <c r="J89" s="143"/>
      <c r="K89" s="143"/>
      <c r="L89" s="165"/>
      <c r="O89" s="209"/>
      <c r="P89" s="166"/>
    </row>
    <row r="90" spans="1:16" x14ac:dyDescent="0.25">
      <c r="A90" s="178"/>
      <c r="B90" s="143"/>
      <c r="C90" s="143"/>
      <c r="D90" s="143"/>
      <c r="E90" s="143"/>
      <c r="F90" s="145"/>
      <c r="G90" s="143"/>
      <c r="H90" s="143"/>
      <c r="I90" s="143"/>
      <c r="J90" s="143"/>
      <c r="K90" s="143"/>
      <c r="L90" s="165"/>
      <c r="O90" s="210"/>
      <c r="P90" s="166"/>
    </row>
    <row r="91" spans="1:16" x14ac:dyDescent="0.25">
      <c r="A91" s="178"/>
      <c r="B91" s="143"/>
      <c r="C91" s="143"/>
      <c r="D91" s="143"/>
      <c r="E91" s="143"/>
      <c r="F91" s="145"/>
      <c r="G91" s="143"/>
      <c r="H91" s="143"/>
      <c r="I91" s="143"/>
      <c r="J91" s="143"/>
      <c r="K91" s="143"/>
      <c r="L91" s="165"/>
      <c r="O91" s="210"/>
      <c r="P91" s="166"/>
    </row>
    <row r="92" spans="1:16" x14ac:dyDescent="0.25">
      <c r="A92" s="178"/>
      <c r="B92" s="143"/>
      <c r="C92" s="143"/>
      <c r="D92" s="143"/>
      <c r="E92" s="143"/>
      <c r="F92" s="145"/>
      <c r="G92" s="143"/>
      <c r="H92" s="143"/>
      <c r="I92" s="143"/>
      <c r="J92" s="143"/>
      <c r="K92" s="143"/>
      <c r="L92" s="165"/>
      <c r="O92" s="210"/>
      <c r="P92" s="166"/>
    </row>
    <row r="93" spans="1:16" x14ac:dyDescent="0.25">
      <c r="A93" s="178"/>
      <c r="B93" s="143"/>
      <c r="C93" s="143"/>
      <c r="D93" s="143"/>
      <c r="E93" s="143"/>
      <c r="F93" s="145"/>
      <c r="G93" s="143"/>
      <c r="H93" s="143"/>
      <c r="I93" s="143"/>
      <c r="J93" s="143"/>
      <c r="K93" s="143"/>
      <c r="L93" s="165"/>
      <c r="O93" s="209"/>
      <c r="P93" s="166"/>
    </row>
    <row r="94" spans="1:16" ht="16.5" thickBot="1" x14ac:dyDescent="0.3">
      <c r="A94" s="181"/>
      <c r="B94" s="168"/>
      <c r="C94" s="168"/>
      <c r="D94" s="168"/>
      <c r="E94" s="168"/>
      <c r="F94" s="169"/>
      <c r="G94" s="168"/>
      <c r="H94" s="168"/>
      <c r="I94" s="168"/>
      <c r="J94" s="168"/>
      <c r="K94" s="168"/>
      <c r="L94" s="171"/>
      <c r="M94" s="168"/>
      <c r="N94" s="168"/>
      <c r="O94" s="171"/>
      <c r="P94" s="172"/>
    </row>
    <row r="95" spans="1:16" ht="16.5" thickTop="1" x14ac:dyDescent="0.25"/>
    <row r="105" spans="1:16" x14ac:dyDescent="0.25">
      <c r="O105" s="12" t="s">
        <v>1271</v>
      </c>
    </row>
    <row r="107" spans="1:16" ht="30.75" x14ac:dyDescent="0.45">
      <c r="A107" s="13" t="s">
        <v>16</v>
      </c>
      <c r="B107" s="14"/>
      <c r="C107" s="14"/>
      <c r="D107" s="14"/>
      <c r="E107" s="14"/>
      <c r="F107" s="14"/>
      <c r="G107" s="13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9.5" x14ac:dyDescent="0.35">
      <c r="A108" s="211" t="s">
        <v>1831</v>
      </c>
      <c r="B108" s="14"/>
      <c r="C108" s="14"/>
      <c r="D108" s="14"/>
      <c r="E108" s="14"/>
      <c r="F108" s="14"/>
      <c r="G108" s="211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9.5" x14ac:dyDescent="0.35">
      <c r="A109" s="211" t="s">
        <v>1832</v>
      </c>
      <c r="B109" s="14"/>
      <c r="C109" s="14"/>
      <c r="D109" s="14"/>
      <c r="E109" s="14"/>
      <c r="F109" s="14"/>
      <c r="G109" s="211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O110" s="12" t="s">
        <v>3</v>
      </c>
    </row>
    <row r="112" spans="1:16" x14ac:dyDescent="0.25">
      <c r="A112" s="44" t="s">
        <v>18</v>
      </c>
      <c r="B112" s="16"/>
      <c r="C112" s="17" t="s">
        <v>19</v>
      </c>
      <c r="D112" s="18"/>
      <c r="E112" s="19"/>
      <c r="F112" s="20" t="s">
        <v>20</v>
      </c>
      <c r="G112" s="20" t="s">
        <v>21</v>
      </c>
      <c r="H112" s="20" t="s">
        <v>22</v>
      </c>
      <c r="I112" s="20" t="s">
        <v>23</v>
      </c>
      <c r="J112" s="20" t="s">
        <v>24</v>
      </c>
      <c r="K112" s="20" t="s">
        <v>25</v>
      </c>
      <c r="L112" s="20" t="s">
        <v>5</v>
      </c>
      <c r="M112" s="20" t="s">
        <v>26</v>
      </c>
      <c r="N112" s="20" t="s">
        <v>27</v>
      </c>
      <c r="O112" s="20" t="s">
        <v>28</v>
      </c>
      <c r="P112" s="20" t="s">
        <v>29</v>
      </c>
    </row>
    <row r="113" spans="1:16" ht="16.5" thickBot="1" x14ac:dyDescent="0.3">
      <c r="A113" s="21"/>
      <c r="B113" s="22"/>
      <c r="C113" s="23" t="s">
        <v>30</v>
      </c>
      <c r="D113" s="23" t="s">
        <v>31</v>
      </c>
      <c r="E113" s="24" t="s">
        <v>32</v>
      </c>
      <c r="F113" s="22"/>
      <c r="G113" s="22"/>
      <c r="H113" s="24" t="s">
        <v>33</v>
      </c>
      <c r="I113" s="24" t="s">
        <v>34</v>
      </c>
      <c r="J113" s="24" t="s">
        <v>35</v>
      </c>
      <c r="K113" s="24" t="s">
        <v>36</v>
      </c>
      <c r="L113" s="24" t="s">
        <v>10</v>
      </c>
      <c r="M113" s="24" t="s">
        <v>37</v>
      </c>
      <c r="N113" s="24" t="s">
        <v>38</v>
      </c>
      <c r="O113" s="24" t="s">
        <v>11</v>
      </c>
      <c r="P113" s="24" t="s">
        <v>10</v>
      </c>
    </row>
    <row r="114" spans="1:16" ht="16.5" thickTop="1" x14ac:dyDescent="0.25">
      <c r="A114" s="79" t="s">
        <v>39</v>
      </c>
      <c r="B114" s="26" t="s">
        <v>39</v>
      </c>
      <c r="C114" s="27"/>
      <c r="D114" s="27"/>
      <c r="E114" s="27"/>
      <c r="F114" s="108" t="s">
        <v>39</v>
      </c>
      <c r="G114" s="26" t="s">
        <v>1833</v>
      </c>
      <c r="H114" s="26" t="s">
        <v>39</v>
      </c>
      <c r="I114" s="26" t="s">
        <v>658</v>
      </c>
      <c r="J114" s="27"/>
      <c r="K114" s="27"/>
      <c r="L114" s="30"/>
      <c r="M114" s="26" t="s">
        <v>39</v>
      </c>
      <c r="N114" s="27"/>
      <c r="O114" s="30">
        <v>22.5</v>
      </c>
      <c r="P114" s="30"/>
    </row>
    <row r="115" spans="1:16" x14ac:dyDescent="0.25">
      <c r="A115" s="25">
        <v>46</v>
      </c>
      <c r="B115" s="27"/>
      <c r="C115" s="27"/>
      <c r="D115" s="28">
        <v>2216</v>
      </c>
      <c r="E115" s="26" t="s">
        <v>86</v>
      </c>
      <c r="F115" s="29">
        <v>0.22</v>
      </c>
      <c r="G115" s="26" t="s">
        <v>1224</v>
      </c>
      <c r="H115" s="26" t="s">
        <v>1834</v>
      </c>
      <c r="I115" s="26" t="s">
        <v>657</v>
      </c>
      <c r="J115" s="28">
        <v>1</v>
      </c>
      <c r="K115" s="26" t="s">
        <v>53</v>
      </c>
      <c r="L115" s="30">
        <v>0.22</v>
      </c>
      <c r="M115" s="31" t="s">
        <v>63</v>
      </c>
      <c r="N115" s="26" t="s">
        <v>1835</v>
      </c>
      <c r="O115" s="30">
        <v>2.5</v>
      </c>
      <c r="P115" s="30">
        <v>1.5</v>
      </c>
    </row>
    <row r="116" spans="1:16" x14ac:dyDescent="0.25">
      <c r="A116" s="25">
        <f t="shared" ref="A116:A150" si="2">A115+1</f>
        <v>47</v>
      </c>
      <c r="B116" s="27"/>
      <c r="C116" s="27"/>
      <c r="D116" s="28">
        <v>2216</v>
      </c>
      <c r="E116" s="26" t="s">
        <v>200</v>
      </c>
      <c r="F116" s="29">
        <v>0.22</v>
      </c>
      <c r="G116" s="26" t="s">
        <v>1836</v>
      </c>
      <c r="H116" s="26" t="s">
        <v>1837</v>
      </c>
      <c r="I116" s="26" t="s">
        <v>657</v>
      </c>
      <c r="J116" s="28">
        <v>1</v>
      </c>
      <c r="K116" s="26" t="s">
        <v>53</v>
      </c>
      <c r="L116" s="30">
        <v>0.22</v>
      </c>
      <c r="M116" s="31" t="s">
        <v>63</v>
      </c>
      <c r="N116" s="26" t="s">
        <v>797</v>
      </c>
      <c r="O116" s="30">
        <v>2.5</v>
      </c>
      <c r="P116" s="30">
        <v>1.5</v>
      </c>
    </row>
    <row r="117" spans="1:16" x14ac:dyDescent="0.25">
      <c r="A117" s="25">
        <f t="shared" si="2"/>
        <v>48</v>
      </c>
      <c r="B117" s="27"/>
      <c r="C117" s="27"/>
      <c r="D117" s="28">
        <v>2216</v>
      </c>
      <c r="E117" s="26" t="s">
        <v>1008</v>
      </c>
      <c r="F117" s="29">
        <v>0.22</v>
      </c>
      <c r="G117" s="26" t="s">
        <v>1838</v>
      </c>
      <c r="H117" s="26" t="s">
        <v>1839</v>
      </c>
      <c r="I117" s="26" t="s">
        <v>657</v>
      </c>
      <c r="J117" s="28">
        <v>1</v>
      </c>
      <c r="K117" s="26" t="s">
        <v>53</v>
      </c>
      <c r="L117" s="30">
        <v>0.22</v>
      </c>
      <c r="M117" s="31" t="s">
        <v>63</v>
      </c>
      <c r="N117" s="26" t="s">
        <v>1840</v>
      </c>
      <c r="O117" s="30">
        <v>2.5</v>
      </c>
      <c r="P117" s="30">
        <v>1.5</v>
      </c>
    </row>
    <row r="118" spans="1:16" x14ac:dyDescent="0.25">
      <c r="A118" s="25">
        <f t="shared" si="2"/>
        <v>49</v>
      </c>
      <c r="B118" s="27"/>
      <c r="C118" s="27"/>
      <c r="D118" s="28">
        <v>2216</v>
      </c>
      <c r="E118" s="26" t="s">
        <v>1222</v>
      </c>
      <c r="F118" s="29">
        <v>0.22</v>
      </c>
      <c r="G118" s="26" t="s">
        <v>1841</v>
      </c>
      <c r="H118" s="26" t="s">
        <v>1842</v>
      </c>
      <c r="I118" s="26" t="s">
        <v>657</v>
      </c>
      <c r="J118" s="28">
        <v>1</v>
      </c>
      <c r="K118" s="26" t="s">
        <v>53</v>
      </c>
      <c r="L118" s="30">
        <v>0.22</v>
      </c>
      <c r="M118" s="31" t="s">
        <v>63</v>
      </c>
      <c r="N118" s="26" t="s">
        <v>1843</v>
      </c>
      <c r="O118" s="30">
        <v>2.5</v>
      </c>
      <c r="P118" s="30">
        <v>1.5</v>
      </c>
    </row>
    <row r="119" spans="1:16" x14ac:dyDescent="0.25">
      <c r="A119" s="25">
        <f t="shared" si="2"/>
        <v>50</v>
      </c>
      <c r="B119" s="27"/>
      <c r="C119" s="27"/>
      <c r="D119" s="28">
        <v>2216</v>
      </c>
      <c r="E119" s="26" t="s">
        <v>1844</v>
      </c>
      <c r="F119" s="29">
        <v>0.22</v>
      </c>
      <c r="G119" s="26" t="s">
        <v>1845</v>
      </c>
      <c r="H119" s="26" t="s">
        <v>1846</v>
      </c>
      <c r="I119" s="26" t="s">
        <v>657</v>
      </c>
      <c r="J119" s="28">
        <v>1</v>
      </c>
      <c r="K119" s="26" t="s">
        <v>53</v>
      </c>
      <c r="L119" s="30">
        <v>0.22</v>
      </c>
      <c r="M119" s="31" t="s">
        <v>63</v>
      </c>
      <c r="N119" s="26" t="s">
        <v>1847</v>
      </c>
      <c r="O119" s="30">
        <v>2.5</v>
      </c>
      <c r="P119" s="30">
        <v>1.5</v>
      </c>
    </row>
    <row r="120" spans="1:16" x14ac:dyDescent="0.25">
      <c r="A120" s="25">
        <f t="shared" si="2"/>
        <v>51</v>
      </c>
      <c r="B120" s="27"/>
      <c r="C120" s="27"/>
      <c r="D120" s="28">
        <v>2216</v>
      </c>
      <c r="E120" s="26" t="s">
        <v>1848</v>
      </c>
      <c r="F120" s="29">
        <v>0.22</v>
      </c>
      <c r="G120" s="26" t="s">
        <v>1849</v>
      </c>
      <c r="H120" s="26" t="s">
        <v>1850</v>
      </c>
      <c r="I120" s="26" t="s">
        <v>657</v>
      </c>
      <c r="J120" s="28">
        <v>1</v>
      </c>
      <c r="K120" s="26" t="s">
        <v>53</v>
      </c>
      <c r="L120" s="30">
        <v>0.22</v>
      </c>
      <c r="M120" s="31" t="s">
        <v>63</v>
      </c>
      <c r="N120" s="26" t="s">
        <v>797</v>
      </c>
      <c r="O120" s="30">
        <v>2.5</v>
      </c>
      <c r="P120" s="30">
        <v>1.5</v>
      </c>
    </row>
    <row r="121" spans="1:16" x14ac:dyDescent="0.25">
      <c r="A121" s="25">
        <f t="shared" si="2"/>
        <v>52</v>
      </c>
      <c r="B121" s="27"/>
      <c r="C121" s="27"/>
      <c r="D121" s="28">
        <v>2216</v>
      </c>
      <c r="E121" s="26" t="s">
        <v>1851</v>
      </c>
      <c r="F121" s="29">
        <v>0.22</v>
      </c>
      <c r="G121" s="26" t="s">
        <v>440</v>
      </c>
      <c r="H121" s="26" t="s">
        <v>1852</v>
      </c>
      <c r="I121" s="26" t="s">
        <v>657</v>
      </c>
      <c r="J121" s="28">
        <v>1</v>
      </c>
      <c r="K121" s="26" t="s">
        <v>53</v>
      </c>
      <c r="L121" s="30">
        <v>0.22</v>
      </c>
      <c r="M121" s="31" t="s">
        <v>63</v>
      </c>
      <c r="N121" s="80" t="s">
        <v>1853</v>
      </c>
      <c r="O121" s="30">
        <v>2.5</v>
      </c>
      <c r="P121" s="30">
        <v>1.5</v>
      </c>
    </row>
    <row r="122" spans="1:16" x14ac:dyDescent="0.25">
      <c r="A122" s="25">
        <f t="shared" si="2"/>
        <v>53</v>
      </c>
      <c r="B122" s="27"/>
      <c r="C122" s="27"/>
      <c r="D122" s="28">
        <v>2216</v>
      </c>
      <c r="E122" s="26" t="s">
        <v>1854</v>
      </c>
      <c r="F122" s="29">
        <v>0.22</v>
      </c>
      <c r="G122" s="26" t="s">
        <v>1855</v>
      </c>
      <c r="H122" s="26" t="s">
        <v>1856</v>
      </c>
      <c r="I122" s="26" t="s">
        <v>657</v>
      </c>
      <c r="J122" s="28">
        <v>1</v>
      </c>
      <c r="K122" s="26" t="s">
        <v>53</v>
      </c>
      <c r="L122" s="30">
        <v>0.22</v>
      </c>
      <c r="M122" s="31" t="s">
        <v>63</v>
      </c>
      <c r="N122" s="26" t="s">
        <v>1857</v>
      </c>
      <c r="O122" s="30">
        <v>2.5</v>
      </c>
      <c r="P122" s="30">
        <v>1.5</v>
      </c>
    </row>
    <row r="123" spans="1:16" x14ac:dyDescent="0.25">
      <c r="A123" s="25">
        <f t="shared" si="2"/>
        <v>54</v>
      </c>
      <c r="B123" s="27"/>
      <c r="C123" s="27"/>
      <c r="D123" s="28">
        <v>2216</v>
      </c>
      <c r="E123" s="26" t="s">
        <v>1858</v>
      </c>
      <c r="F123" s="29">
        <v>0.22</v>
      </c>
      <c r="G123" s="26" t="s">
        <v>1859</v>
      </c>
      <c r="H123" s="26" t="s">
        <v>1860</v>
      </c>
      <c r="I123" s="26" t="s">
        <v>657</v>
      </c>
      <c r="J123" s="28">
        <v>1</v>
      </c>
      <c r="K123" s="26" t="s">
        <v>53</v>
      </c>
      <c r="L123" s="30">
        <v>0.22</v>
      </c>
      <c r="M123" s="31" t="s">
        <v>63</v>
      </c>
      <c r="N123" s="26" t="s">
        <v>1861</v>
      </c>
      <c r="O123" s="30">
        <v>2.5</v>
      </c>
      <c r="P123" s="30">
        <v>1.5</v>
      </c>
    </row>
    <row r="124" spans="1:16" x14ac:dyDescent="0.25">
      <c r="A124" s="25">
        <f t="shared" si="2"/>
        <v>55</v>
      </c>
      <c r="B124" s="27"/>
      <c r="C124" s="27"/>
      <c r="D124" s="28">
        <v>2217</v>
      </c>
      <c r="E124" s="26" t="s">
        <v>86</v>
      </c>
      <c r="F124" s="29">
        <v>0.22</v>
      </c>
      <c r="G124" s="26" t="s">
        <v>1862</v>
      </c>
      <c r="H124" s="26" t="s">
        <v>1863</v>
      </c>
      <c r="I124" s="26" t="s">
        <v>657</v>
      </c>
      <c r="J124" s="28">
        <v>1</v>
      </c>
      <c r="K124" s="26" t="s">
        <v>53</v>
      </c>
      <c r="L124" s="30">
        <v>0.22</v>
      </c>
      <c r="M124" s="31" t="s">
        <v>63</v>
      </c>
      <c r="N124" s="26" t="s">
        <v>1864</v>
      </c>
      <c r="O124" s="30">
        <v>2.5</v>
      </c>
      <c r="P124" s="30">
        <v>1.5</v>
      </c>
    </row>
    <row r="125" spans="1:16" x14ac:dyDescent="0.25">
      <c r="A125" s="25">
        <f t="shared" si="2"/>
        <v>56</v>
      </c>
      <c r="B125" s="27"/>
      <c r="C125" s="27"/>
      <c r="D125" s="28">
        <v>2217</v>
      </c>
      <c r="E125" s="26" t="s">
        <v>200</v>
      </c>
      <c r="F125" s="29">
        <v>0.22</v>
      </c>
      <c r="G125" s="26" t="s">
        <v>1865</v>
      </c>
      <c r="H125" s="26" t="s">
        <v>1866</v>
      </c>
      <c r="I125" s="26" t="s">
        <v>657</v>
      </c>
      <c r="J125" s="28">
        <v>1</v>
      </c>
      <c r="K125" s="26" t="s">
        <v>53</v>
      </c>
      <c r="L125" s="30">
        <v>0.22</v>
      </c>
      <c r="M125" s="31" t="s">
        <v>63</v>
      </c>
      <c r="N125" s="26" t="s">
        <v>1867</v>
      </c>
      <c r="O125" s="30">
        <v>2.5</v>
      </c>
      <c r="P125" s="30">
        <v>1.5</v>
      </c>
    </row>
    <row r="126" spans="1:16" x14ac:dyDescent="0.25">
      <c r="A126" s="25">
        <f t="shared" si="2"/>
        <v>57</v>
      </c>
      <c r="B126" s="27"/>
      <c r="C126" s="27"/>
      <c r="D126" s="28">
        <v>2217</v>
      </c>
      <c r="E126" s="26" t="s">
        <v>1008</v>
      </c>
      <c r="F126" s="29">
        <v>0.22</v>
      </c>
      <c r="G126" s="26" t="s">
        <v>1868</v>
      </c>
      <c r="H126" s="26" t="s">
        <v>1869</v>
      </c>
      <c r="I126" s="26" t="s">
        <v>657</v>
      </c>
      <c r="J126" s="28">
        <v>1</v>
      </c>
      <c r="K126" s="26" t="s">
        <v>53</v>
      </c>
      <c r="L126" s="30">
        <v>0.22</v>
      </c>
      <c r="M126" s="31" t="s">
        <v>63</v>
      </c>
      <c r="N126" s="26" t="s">
        <v>1870</v>
      </c>
      <c r="O126" s="30">
        <v>2.5</v>
      </c>
      <c r="P126" s="30">
        <v>1.5</v>
      </c>
    </row>
    <row r="127" spans="1:16" x14ac:dyDescent="0.25">
      <c r="A127" s="25">
        <f t="shared" si="2"/>
        <v>58</v>
      </c>
      <c r="B127" s="27"/>
      <c r="C127" s="27"/>
      <c r="D127" s="28">
        <v>2217</v>
      </c>
      <c r="E127" s="26" t="s">
        <v>1222</v>
      </c>
      <c r="F127" s="29">
        <v>0.22</v>
      </c>
      <c r="G127" s="26" t="s">
        <v>1871</v>
      </c>
      <c r="H127" s="26" t="s">
        <v>1872</v>
      </c>
      <c r="I127" s="26" t="s">
        <v>657</v>
      </c>
      <c r="J127" s="28">
        <v>1</v>
      </c>
      <c r="K127" s="26" t="s">
        <v>53</v>
      </c>
      <c r="L127" s="30">
        <v>0.22</v>
      </c>
      <c r="M127" s="31" t="s">
        <v>63</v>
      </c>
      <c r="N127" s="26" t="s">
        <v>1873</v>
      </c>
      <c r="O127" s="30">
        <v>2.5</v>
      </c>
      <c r="P127" s="30">
        <v>1.5</v>
      </c>
    </row>
    <row r="128" spans="1:16" x14ac:dyDescent="0.25">
      <c r="A128" s="25">
        <f t="shared" si="2"/>
        <v>59</v>
      </c>
      <c r="B128" s="27"/>
      <c r="C128" s="27"/>
      <c r="D128" s="28">
        <v>2217</v>
      </c>
      <c r="E128" s="26" t="s">
        <v>1844</v>
      </c>
      <c r="F128" s="29">
        <v>0.22</v>
      </c>
      <c r="G128" s="26" t="s">
        <v>1874</v>
      </c>
      <c r="H128" s="26" t="s">
        <v>1875</v>
      </c>
      <c r="I128" s="26" t="s">
        <v>657</v>
      </c>
      <c r="J128" s="28">
        <v>1</v>
      </c>
      <c r="K128" s="26" t="s">
        <v>53</v>
      </c>
      <c r="L128" s="30">
        <v>0.22</v>
      </c>
      <c r="M128" s="31" t="s">
        <v>63</v>
      </c>
      <c r="N128" s="26" t="s">
        <v>1876</v>
      </c>
      <c r="O128" s="30">
        <v>2.5</v>
      </c>
      <c r="P128" s="30">
        <v>1.5</v>
      </c>
    </row>
    <row r="129" spans="1:16" x14ac:dyDescent="0.25">
      <c r="A129" s="25">
        <f t="shared" si="2"/>
        <v>60</v>
      </c>
      <c r="B129" s="27"/>
      <c r="C129" s="27"/>
      <c r="D129" s="28">
        <v>2217</v>
      </c>
      <c r="E129" s="26" t="s">
        <v>1848</v>
      </c>
      <c r="F129" s="29">
        <v>0.22</v>
      </c>
      <c r="G129" s="26" t="s">
        <v>1877</v>
      </c>
      <c r="H129" s="26" t="s">
        <v>1878</v>
      </c>
      <c r="I129" s="26" t="s">
        <v>657</v>
      </c>
      <c r="J129" s="28">
        <v>1</v>
      </c>
      <c r="K129" s="26" t="s">
        <v>53</v>
      </c>
      <c r="L129" s="30">
        <v>0.22</v>
      </c>
      <c r="M129" s="31" t="s">
        <v>63</v>
      </c>
      <c r="N129" s="26" t="s">
        <v>1879</v>
      </c>
      <c r="O129" s="30">
        <v>2.5</v>
      </c>
      <c r="P129" s="30">
        <v>1.5</v>
      </c>
    </row>
    <row r="130" spans="1:16" x14ac:dyDescent="0.25">
      <c r="A130" s="25">
        <f t="shared" si="2"/>
        <v>61</v>
      </c>
      <c r="B130" s="27"/>
      <c r="C130" s="27"/>
      <c r="D130" s="28">
        <v>2217</v>
      </c>
      <c r="E130" s="26" t="s">
        <v>1851</v>
      </c>
      <c r="F130" s="29">
        <v>0.22</v>
      </c>
      <c r="G130" s="26" t="s">
        <v>1880</v>
      </c>
      <c r="H130" s="26" t="s">
        <v>1881</v>
      </c>
      <c r="I130" s="26" t="s">
        <v>657</v>
      </c>
      <c r="J130" s="28">
        <v>1</v>
      </c>
      <c r="K130" s="26" t="s">
        <v>53</v>
      </c>
      <c r="L130" s="30">
        <v>0.22</v>
      </c>
      <c r="M130" s="31" t="s">
        <v>63</v>
      </c>
      <c r="N130" s="26" t="s">
        <v>1882</v>
      </c>
      <c r="O130" s="30">
        <v>2.5</v>
      </c>
      <c r="P130" s="30">
        <v>1.5</v>
      </c>
    </row>
    <row r="131" spans="1:16" x14ac:dyDescent="0.25">
      <c r="A131" s="25">
        <f t="shared" si="2"/>
        <v>62</v>
      </c>
      <c r="B131" s="27"/>
      <c r="C131" s="27"/>
      <c r="D131" s="28">
        <v>2217</v>
      </c>
      <c r="E131" s="26" t="s">
        <v>1854</v>
      </c>
      <c r="F131" s="29">
        <v>0.22</v>
      </c>
      <c r="G131" s="26" t="s">
        <v>1883</v>
      </c>
      <c r="H131" s="26" t="s">
        <v>1884</v>
      </c>
      <c r="I131" s="26" t="s">
        <v>657</v>
      </c>
      <c r="J131" s="28">
        <v>1</v>
      </c>
      <c r="K131" s="26" t="s">
        <v>53</v>
      </c>
      <c r="L131" s="30">
        <v>0.22</v>
      </c>
      <c r="M131" s="31" t="s">
        <v>63</v>
      </c>
      <c r="N131" s="26" t="s">
        <v>687</v>
      </c>
      <c r="O131" s="30">
        <v>2.5</v>
      </c>
      <c r="P131" s="30">
        <v>1.5</v>
      </c>
    </row>
    <row r="132" spans="1:16" x14ac:dyDescent="0.25">
      <c r="A132" s="25">
        <f t="shared" si="2"/>
        <v>63</v>
      </c>
      <c r="B132" s="27"/>
      <c r="C132" s="27"/>
      <c r="D132" s="28">
        <v>2217</v>
      </c>
      <c r="E132" s="26" t="s">
        <v>1858</v>
      </c>
      <c r="F132" s="29">
        <v>0.22</v>
      </c>
      <c r="G132" s="26" t="s">
        <v>1885</v>
      </c>
      <c r="H132" s="26" t="s">
        <v>1886</v>
      </c>
      <c r="I132" s="26" t="s">
        <v>657</v>
      </c>
      <c r="J132" s="28">
        <v>1</v>
      </c>
      <c r="K132" s="26" t="s">
        <v>53</v>
      </c>
      <c r="L132" s="30">
        <v>0.22</v>
      </c>
      <c r="M132" s="31" t="s">
        <v>63</v>
      </c>
      <c r="N132" s="26" t="s">
        <v>1887</v>
      </c>
      <c r="O132" s="30">
        <v>2.5</v>
      </c>
      <c r="P132" s="30">
        <v>1.5</v>
      </c>
    </row>
    <row r="133" spans="1:16" x14ac:dyDescent="0.25">
      <c r="A133" s="25">
        <f t="shared" si="2"/>
        <v>64</v>
      </c>
      <c r="B133" s="27"/>
      <c r="C133" s="27"/>
      <c r="D133" s="28">
        <v>2218</v>
      </c>
      <c r="E133" s="26" t="s">
        <v>86</v>
      </c>
      <c r="F133" s="29">
        <v>0.22</v>
      </c>
      <c r="G133" s="26" t="s">
        <v>1888</v>
      </c>
      <c r="H133" s="26" t="s">
        <v>1889</v>
      </c>
      <c r="I133" s="26" t="s">
        <v>657</v>
      </c>
      <c r="J133" s="28">
        <v>1</v>
      </c>
      <c r="K133" s="26" t="s">
        <v>53</v>
      </c>
      <c r="L133" s="30">
        <v>0.22</v>
      </c>
      <c r="M133" s="31" t="s">
        <v>63</v>
      </c>
      <c r="N133" s="26" t="s">
        <v>1890</v>
      </c>
      <c r="O133" s="30">
        <v>2.5</v>
      </c>
      <c r="P133" s="30">
        <v>1.5</v>
      </c>
    </row>
    <row r="134" spans="1:16" x14ac:dyDescent="0.25">
      <c r="A134" s="25">
        <f t="shared" si="2"/>
        <v>65</v>
      </c>
      <c r="B134" s="27"/>
      <c r="C134" s="27"/>
      <c r="D134" s="28">
        <v>2218</v>
      </c>
      <c r="E134" s="26" t="s">
        <v>200</v>
      </c>
      <c r="F134" s="29">
        <v>0.22</v>
      </c>
      <c r="G134" s="26" t="s">
        <v>1891</v>
      </c>
      <c r="H134" s="26" t="s">
        <v>1892</v>
      </c>
      <c r="I134" s="26" t="s">
        <v>657</v>
      </c>
      <c r="J134" s="28">
        <v>1</v>
      </c>
      <c r="K134" s="26" t="s">
        <v>53</v>
      </c>
      <c r="L134" s="30">
        <v>0.22</v>
      </c>
      <c r="M134" s="31" t="s">
        <v>63</v>
      </c>
      <c r="N134" s="26" t="s">
        <v>1893</v>
      </c>
      <c r="O134" s="30">
        <v>2.5</v>
      </c>
      <c r="P134" s="30">
        <v>1.5</v>
      </c>
    </row>
    <row r="135" spans="1:16" x14ac:dyDescent="0.25">
      <c r="A135" s="25">
        <f t="shared" si="2"/>
        <v>66</v>
      </c>
      <c r="B135" s="27"/>
      <c r="C135" s="27"/>
      <c r="D135" s="28">
        <v>2218</v>
      </c>
      <c r="E135" s="26" t="s">
        <v>1008</v>
      </c>
      <c r="F135" s="29">
        <v>0.22</v>
      </c>
      <c r="G135" s="26" t="s">
        <v>1894</v>
      </c>
      <c r="H135" s="26" t="s">
        <v>1895</v>
      </c>
      <c r="I135" s="26" t="s">
        <v>657</v>
      </c>
      <c r="J135" s="28">
        <v>1</v>
      </c>
      <c r="K135" s="26" t="s">
        <v>53</v>
      </c>
      <c r="L135" s="30">
        <v>0.22</v>
      </c>
      <c r="M135" s="31" t="s">
        <v>63</v>
      </c>
      <c r="N135" s="26" t="s">
        <v>1896</v>
      </c>
      <c r="O135" s="30">
        <v>2.5</v>
      </c>
      <c r="P135" s="30">
        <v>1.5</v>
      </c>
    </row>
    <row r="136" spans="1:16" x14ac:dyDescent="0.25">
      <c r="A136" s="25">
        <f t="shared" si="2"/>
        <v>67</v>
      </c>
      <c r="B136" s="27"/>
      <c r="C136" s="27"/>
      <c r="D136" s="28">
        <v>2218</v>
      </c>
      <c r="E136" s="26" t="s">
        <v>1222</v>
      </c>
      <c r="F136" s="29">
        <v>0.22</v>
      </c>
      <c r="G136" s="26" t="s">
        <v>1897</v>
      </c>
      <c r="H136" s="26" t="s">
        <v>1898</v>
      </c>
      <c r="I136" s="26" t="s">
        <v>657</v>
      </c>
      <c r="J136" s="28">
        <v>1</v>
      </c>
      <c r="K136" s="26" t="s">
        <v>53</v>
      </c>
      <c r="L136" s="30">
        <v>0.22</v>
      </c>
      <c r="M136" s="31" t="s">
        <v>63</v>
      </c>
      <c r="N136" s="26" t="s">
        <v>1899</v>
      </c>
      <c r="O136" s="30">
        <v>2.5</v>
      </c>
      <c r="P136" s="30">
        <v>1.5</v>
      </c>
    </row>
    <row r="137" spans="1:16" x14ac:dyDescent="0.25">
      <c r="A137" s="25">
        <f t="shared" si="2"/>
        <v>68</v>
      </c>
      <c r="B137" s="27"/>
      <c r="C137" s="27"/>
      <c r="D137" s="28">
        <v>2218</v>
      </c>
      <c r="E137" s="26" t="s">
        <v>1844</v>
      </c>
      <c r="F137" s="29">
        <v>0.22</v>
      </c>
      <c r="G137" s="26" t="s">
        <v>1900</v>
      </c>
      <c r="H137" s="26" t="s">
        <v>1799</v>
      </c>
      <c r="I137" s="26" t="s">
        <v>657</v>
      </c>
      <c r="J137" s="28">
        <v>1</v>
      </c>
      <c r="K137" s="26" t="s">
        <v>53</v>
      </c>
      <c r="L137" s="30">
        <v>0.22</v>
      </c>
      <c r="M137" s="31" t="s">
        <v>63</v>
      </c>
      <c r="N137" s="26" t="s">
        <v>1901</v>
      </c>
      <c r="O137" s="30">
        <v>2.5</v>
      </c>
      <c r="P137" s="30">
        <v>1.5</v>
      </c>
    </row>
    <row r="138" spans="1:16" x14ac:dyDescent="0.25">
      <c r="A138" s="25">
        <f t="shared" si="2"/>
        <v>69</v>
      </c>
      <c r="B138" s="27"/>
      <c r="C138" s="27"/>
      <c r="D138" s="28">
        <v>2218</v>
      </c>
      <c r="E138" s="26" t="s">
        <v>1848</v>
      </c>
      <c r="F138" s="29">
        <v>0.22</v>
      </c>
      <c r="G138" s="26" t="s">
        <v>1902</v>
      </c>
      <c r="H138" s="26" t="s">
        <v>1903</v>
      </c>
      <c r="I138" s="26" t="s">
        <v>657</v>
      </c>
      <c r="J138" s="28">
        <v>1</v>
      </c>
      <c r="K138" s="26" t="s">
        <v>53</v>
      </c>
      <c r="L138" s="30">
        <v>0.22</v>
      </c>
      <c r="M138" s="31" t="s">
        <v>63</v>
      </c>
      <c r="N138" s="26" t="s">
        <v>1904</v>
      </c>
      <c r="O138" s="30">
        <v>2.5</v>
      </c>
      <c r="P138" s="30">
        <v>1.5</v>
      </c>
    </row>
    <row r="139" spans="1:16" x14ac:dyDescent="0.25">
      <c r="A139" s="25">
        <f t="shared" si="2"/>
        <v>70</v>
      </c>
      <c r="B139" s="27"/>
      <c r="C139" s="27"/>
      <c r="D139" s="28">
        <v>2218</v>
      </c>
      <c r="E139" s="26" t="s">
        <v>1851</v>
      </c>
      <c r="F139" s="29">
        <v>0.22</v>
      </c>
      <c r="G139" s="26" t="s">
        <v>1905</v>
      </c>
      <c r="H139" s="26" t="s">
        <v>1906</v>
      </c>
      <c r="I139" s="26" t="s">
        <v>657</v>
      </c>
      <c r="J139" s="28">
        <v>1</v>
      </c>
      <c r="K139" s="26" t="s">
        <v>53</v>
      </c>
      <c r="L139" s="30">
        <v>0.22</v>
      </c>
      <c r="M139" s="31" t="s">
        <v>63</v>
      </c>
      <c r="N139" s="26" t="s">
        <v>64</v>
      </c>
      <c r="O139" s="30">
        <v>2.5</v>
      </c>
      <c r="P139" s="30">
        <v>1.5</v>
      </c>
    </row>
    <row r="140" spans="1:16" x14ac:dyDescent="0.25">
      <c r="A140" s="25">
        <f t="shared" si="2"/>
        <v>71</v>
      </c>
      <c r="B140" s="27"/>
      <c r="C140" s="27"/>
      <c r="D140" s="28">
        <v>2218</v>
      </c>
      <c r="E140" s="26" t="s">
        <v>1854</v>
      </c>
      <c r="F140" s="29">
        <v>0.22</v>
      </c>
      <c r="G140" s="26" t="s">
        <v>1907</v>
      </c>
      <c r="H140" s="26" t="s">
        <v>1808</v>
      </c>
      <c r="I140" s="26" t="s">
        <v>657</v>
      </c>
      <c r="J140" s="28">
        <v>1</v>
      </c>
      <c r="K140" s="26" t="s">
        <v>53</v>
      </c>
      <c r="L140" s="30">
        <v>0.22</v>
      </c>
      <c r="M140" s="31" t="s">
        <v>63</v>
      </c>
      <c r="N140" s="26" t="s">
        <v>241</v>
      </c>
      <c r="O140" s="30">
        <v>2.5</v>
      </c>
      <c r="P140" s="30">
        <v>1.5</v>
      </c>
    </row>
    <row r="141" spans="1:16" x14ac:dyDescent="0.25">
      <c r="A141" s="25">
        <f t="shared" si="2"/>
        <v>72</v>
      </c>
      <c r="B141" s="27"/>
      <c r="C141" s="27"/>
      <c r="D141" s="28">
        <v>2218</v>
      </c>
      <c r="E141" s="26" t="s">
        <v>1858</v>
      </c>
      <c r="F141" s="29">
        <v>0.22</v>
      </c>
      <c r="G141" s="26" t="s">
        <v>1908</v>
      </c>
      <c r="H141" s="26" t="s">
        <v>1909</v>
      </c>
      <c r="I141" s="26" t="s">
        <v>657</v>
      </c>
      <c r="J141" s="28">
        <v>1</v>
      </c>
      <c r="K141" s="26" t="s">
        <v>53</v>
      </c>
      <c r="L141" s="30">
        <v>0.22</v>
      </c>
      <c r="M141" s="31" t="s">
        <v>63</v>
      </c>
      <c r="N141" s="26" t="s">
        <v>1910</v>
      </c>
      <c r="O141" s="30">
        <v>2.5</v>
      </c>
      <c r="P141" s="30">
        <v>1.5</v>
      </c>
    </row>
    <row r="142" spans="1:16" x14ac:dyDescent="0.25">
      <c r="A142" s="25">
        <f t="shared" si="2"/>
        <v>73</v>
      </c>
      <c r="B142" s="27"/>
      <c r="C142" s="27"/>
      <c r="D142" s="28">
        <v>2219</v>
      </c>
      <c r="E142" s="26" t="s">
        <v>86</v>
      </c>
      <c r="F142" s="29">
        <v>0.22</v>
      </c>
      <c r="G142" s="26" t="s">
        <v>1911</v>
      </c>
      <c r="H142" s="26" t="s">
        <v>1866</v>
      </c>
      <c r="I142" s="26" t="s">
        <v>657</v>
      </c>
      <c r="J142" s="28">
        <v>1</v>
      </c>
      <c r="K142" s="26" t="s">
        <v>53</v>
      </c>
      <c r="L142" s="30">
        <v>0.22</v>
      </c>
      <c r="M142" s="31" t="s">
        <v>63</v>
      </c>
      <c r="N142" s="26" t="s">
        <v>1912</v>
      </c>
      <c r="O142" s="30">
        <v>2.5</v>
      </c>
      <c r="P142" s="30">
        <v>1.5</v>
      </c>
    </row>
    <row r="143" spans="1:16" x14ac:dyDescent="0.25">
      <c r="A143" s="25">
        <f t="shared" si="2"/>
        <v>74</v>
      </c>
      <c r="B143" s="27"/>
      <c r="C143" s="27"/>
      <c r="D143" s="28">
        <v>2219</v>
      </c>
      <c r="E143" s="26" t="s">
        <v>200</v>
      </c>
      <c r="F143" s="29">
        <v>0.22</v>
      </c>
      <c r="G143" s="26" t="s">
        <v>1913</v>
      </c>
      <c r="H143" s="26" t="s">
        <v>1791</v>
      </c>
      <c r="I143" s="26" t="s">
        <v>657</v>
      </c>
      <c r="J143" s="28">
        <v>1</v>
      </c>
      <c r="K143" s="26" t="s">
        <v>53</v>
      </c>
      <c r="L143" s="30">
        <v>0.22</v>
      </c>
      <c r="M143" s="31" t="s">
        <v>63</v>
      </c>
      <c r="N143" s="26" t="s">
        <v>1914</v>
      </c>
      <c r="O143" s="30">
        <v>2.5</v>
      </c>
      <c r="P143" s="30">
        <v>1.5</v>
      </c>
    </row>
    <row r="144" spans="1:16" x14ac:dyDescent="0.25">
      <c r="A144" s="25">
        <f t="shared" si="2"/>
        <v>75</v>
      </c>
      <c r="B144" s="27"/>
      <c r="C144" s="27"/>
      <c r="D144" s="28">
        <v>2219</v>
      </c>
      <c r="E144" s="26" t="s">
        <v>1008</v>
      </c>
      <c r="F144" s="29">
        <v>0.22</v>
      </c>
      <c r="G144" s="26" t="s">
        <v>475</v>
      </c>
      <c r="H144" s="26" t="s">
        <v>1915</v>
      </c>
      <c r="I144" s="26" t="s">
        <v>657</v>
      </c>
      <c r="J144" s="28">
        <v>1</v>
      </c>
      <c r="K144" s="26" t="s">
        <v>53</v>
      </c>
      <c r="L144" s="30">
        <v>0.22</v>
      </c>
      <c r="M144" s="31" t="s">
        <v>63</v>
      </c>
      <c r="N144" s="26" t="s">
        <v>478</v>
      </c>
      <c r="O144" s="30">
        <v>2.5</v>
      </c>
      <c r="P144" s="30">
        <v>1.5</v>
      </c>
    </row>
    <row r="145" spans="1:16" x14ac:dyDescent="0.25">
      <c r="A145" s="25">
        <f t="shared" si="2"/>
        <v>76</v>
      </c>
      <c r="B145" s="27"/>
      <c r="C145" s="27"/>
      <c r="D145" s="28">
        <v>2219</v>
      </c>
      <c r="E145" s="26" t="s">
        <v>1222</v>
      </c>
      <c r="F145" s="29">
        <v>0.22</v>
      </c>
      <c r="G145" s="26" t="s">
        <v>1212</v>
      </c>
      <c r="H145" s="26" t="s">
        <v>1916</v>
      </c>
      <c r="I145" s="26" t="s">
        <v>657</v>
      </c>
      <c r="J145" s="28">
        <v>1</v>
      </c>
      <c r="K145" s="26" t="s">
        <v>53</v>
      </c>
      <c r="L145" s="30">
        <v>0.22</v>
      </c>
      <c r="M145" s="31" t="s">
        <v>63</v>
      </c>
      <c r="N145" s="26" t="s">
        <v>505</v>
      </c>
      <c r="O145" s="30">
        <v>2.5</v>
      </c>
      <c r="P145" s="30">
        <v>1.5</v>
      </c>
    </row>
    <row r="146" spans="1:16" x14ac:dyDescent="0.25">
      <c r="A146" s="25">
        <f t="shared" si="2"/>
        <v>77</v>
      </c>
      <c r="B146" s="27"/>
      <c r="C146" s="27"/>
      <c r="D146" s="28">
        <v>2219</v>
      </c>
      <c r="E146" s="26" t="s">
        <v>1844</v>
      </c>
      <c r="F146" s="29">
        <v>0.22</v>
      </c>
      <c r="G146" s="26" t="s">
        <v>1917</v>
      </c>
      <c r="H146" s="26" t="s">
        <v>1918</v>
      </c>
      <c r="I146" s="26" t="s">
        <v>657</v>
      </c>
      <c r="J146" s="28">
        <v>1</v>
      </c>
      <c r="K146" s="26" t="s">
        <v>53</v>
      </c>
      <c r="L146" s="30">
        <v>0.22</v>
      </c>
      <c r="M146" s="31" t="s">
        <v>63</v>
      </c>
      <c r="N146" s="26" t="s">
        <v>564</v>
      </c>
      <c r="O146" s="30">
        <v>2.5</v>
      </c>
      <c r="P146" s="30">
        <v>1.5</v>
      </c>
    </row>
    <row r="147" spans="1:16" x14ac:dyDescent="0.25">
      <c r="A147" s="25">
        <f t="shared" si="2"/>
        <v>78</v>
      </c>
      <c r="B147" s="27"/>
      <c r="C147" s="27"/>
      <c r="D147" s="28">
        <v>2219</v>
      </c>
      <c r="E147" s="26" t="s">
        <v>1848</v>
      </c>
      <c r="F147" s="29">
        <v>0.22</v>
      </c>
      <c r="G147" s="26" t="s">
        <v>1919</v>
      </c>
      <c r="H147" s="26" t="s">
        <v>1920</v>
      </c>
      <c r="I147" s="26" t="s">
        <v>657</v>
      </c>
      <c r="J147" s="28">
        <v>1</v>
      </c>
      <c r="K147" s="26" t="s">
        <v>53</v>
      </c>
      <c r="L147" s="30">
        <v>0.22</v>
      </c>
      <c r="M147" s="31" t="s">
        <v>63</v>
      </c>
      <c r="N147" s="26" t="s">
        <v>1921</v>
      </c>
      <c r="O147" s="30">
        <v>2.5</v>
      </c>
      <c r="P147" s="30">
        <v>1.5</v>
      </c>
    </row>
    <row r="148" spans="1:16" x14ac:dyDescent="0.25">
      <c r="A148" s="25">
        <f t="shared" si="2"/>
        <v>79</v>
      </c>
      <c r="B148" s="27"/>
      <c r="C148" s="27"/>
      <c r="D148" s="28">
        <v>2219</v>
      </c>
      <c r="E148" s="26" t="s">
        <v>1851</v>
      </c>
      <c r="F148" s="29">
        <v>0.22</v>
      </c>
      <c r="G148" s="26" t="s">
        <v>1922</v>
      </c>
      <c r="H148" s="26" t="s">
        <v>1923</v>
      </c>
      <c r="I148" s="26" t="s">
        <v>657</v>
      </c>
      <c r="J148" s="28">
        <v>1</v>
      </c>
      <c r="K148" s="26" t="s">
        <v>53</v>
      </c>
      <c r="L148" s="30">
        <v>0.22</v>
      </c>
      <c r="M148" s="31" t="s">
        <v>63</v>
      </c>
      <c r="N148" s="26" t="s">
        <v>1924</v>
      </c>
      <c r="O148" s="30">
        <v>2.5</v>
      </c>
      <c r="P148" s="30">
        <v>1.5</v>
      </c>
    </row>
    <row r="149" spans="1:16" x14ac:dyDescent="0.25">
      <c r="A149" s="25">
        <f t="shared" si="2"/>
        <v>80</v>
      </c>
      <c r="B149" s="27"/>
      <c r="C149" s="27"/>
      <c r="D149" s="28">
        <v>2219</v>
      </c>
      <c r="E149" s="26" t="s">
        <v>1854</v>
      </c>
      <c r="F149" s="29">
        <v>0.22</v>
      </c>
      <c r="G149" s="26" t="s">
        <v>387</v>
      </c>
      <c r="H149" s="26" t="s">
        <v>1925</v>
      </c>
      <c r="I149" s="26" t="s">
        <v>657</v>
      </c>
      <c r="J149" s="28">
        <v>1</v>
      </c>
      <c r="K149" s="26" t="s">
        <v>53</v>
      </c>
      <c r="L149" s="30">
        <v>0.22</v>
      </c>
      <c r="M149" s="31" t="s">
        <v>63</v>
      </c>
      <c r="N149" s="26" t="s">
        <v>578</v>
      </c>
      <c r="O149" s="30">
        <v>2.5</v>
      </c>
      <c r="P149" s="30">
        <v>2.5</v>
      </c>
    </row>
    <row r="150" spans="1:16" x14ac:dyDescent="0.25">
      <c r="A150" s="25">
        <f t="shared" si="2"/>
        <v>81</v>
      </c>
      <c r="B150" s="27"/>
      <c r="C150" s="27"/>
      <c r="D150" s="28">
        <v>2219</v>
      </c>
      <c r="E150" s="26" t="s">
        <v>1858</v>
      </c>
      <c r="F150" s="29">
        <v>0.22</v>
      </c>
      <c r="G150" s="26" t="s">
        <v>1926</v>
      </c>
      <c r="H150" s="26" t="s">
        <v>1927</v>
      </c>
      <c r="I150" s="26" t="s">
        <v>657</v>
      </c>
      <c r="J150" s="28">
        <v>1</v>
      </c>
      <c r="K150" s="26" t="s">
        <v>53</v>
      </c>
      <c r="L150" s="30">
        <v>0.22</v>
      </c>
      <c r="M150" s="31" t="s">
        <v>63</v>
      </c>
      <c r="N150" s="26" t="s">
        <v>1928</v>
      </c>
      <c r="O150" s="30">
        <v>2.5</v>
      </c>
      <c r="P150" s="30">
        <v>1.5</v>
      </c>
    </row>
    <row r="151" spans="1:16" x14ac:dyDescent="0.25">
      <c r="A151" s="32"/>
      <c r="B151" s="27"/>
      <c r="C151" s="27"/>
      <c r="D151" s="27"/>
      <c r="E151" s="27"/>
      <c r="F151" s="29"/>
      <c r="G151" s="27"/>
      <c r="H151" s="27"/>
      <c r="I151" s="27"/>
      <c r="J151" s="27"/>
      <c r="K151" s="27"/>
      <c r="L151" s="30"/>
      <c r="M151" s="27"/>
      <c r="N151" s="27"/>
      <c r="O151" s="30"/>
      <c r="P151" s="30"/>
    </row>
    <row r="152" spans="1:16" x14ac:dyDescent="0.25">
      <c r="A152" s="32"/>
      <c r="B152" s="27"/>
      <c r="C152" s="86"/>
      <c r="D152" s="109" t="s">
        <v>1929</v>
      </c>
      <c r="E152" s="27"/>
      <c r="F152" s="29"/>
      <c r="G152" s="152" t="s">
        <v>1930</v>
      </c>
      <c r="H152" s="212"/>
      <c r="I152" s="212"/>
      <c r="J152" s="212"/>
      <c r="K152" s="212"/>
      <c r="L152" s="213"/>
      <c r="M152" s="27"/>
      <c r="N152" s="27"/>
      <c r="O152" s="30">
        <v>10</v>
      </c>
      <c r="P152" s="30"/>
    </row>
    <row r="153" spans="1:16" x14ac:dyDescent="0.25">
      <c r="A153" s="32"/>
      <c r="B153" s="27"/>
      <c r="C153" s="27"/>
      <c r="D153" s="27"/>
      <c r="E153" s="27"/>
      <c r="F153" s="29"/>
      <c r="G153" s="27"/>
      <c r="H153" s="27"/>
      <c r="I153" s="27"/>
      <c r="J153" s="27"/>
      <c r="K153" s="27"/>
      <c r="L153" s="30"/>
      <c r="M153" s="27"/>
      <c r="N153" s="27"/>
      <c r="O153" s="30"/>
      <c r="P153" s="30"/>
    </row>
    <row r="154" spans="1:16" x14ac:dyDescent="0.25">
      <c r="A154" s="32"/>
      <c r="B154" s="27"/>
      <c r="C154" s="27"/>
      <c r="D154" s="27"/>
      <c r="E154" s="27"/>
      <c r="F154" s="29"/>
      <c r="G154" s="27"/>
      <c r="H154" s="27"/>
      <c r="I154" s="27"/>
      <c r="J154" s="27"/>
      <c r="K154" s="27"/>
      <c r="L154" s="30"/>
      <c r="M154" s="27"/>
      <c r="N154" s="27"/>
      <c r="O154" s="30"/>
      <c r="P154" s="30"/>
    </row>
    <row r="155" spans="1:16" x14ac:dyDescent="0.25">
      <c r="A155" s="32"/>
      <c r="B155" s="27"/>
      <c r="C155" s="27"/>
      <c r="D155" s="27"/>
      <c r="E155" s="27"/>
      <c r="F155" s="29"/>
      <c r="G155" s="27"/>
      <c r="H155" s="27"/>
      <c r="I155" s="27"/>
      <c r="J155" s="27"/>
      <c r="K155" s="27"/>
      <c r="L155" s="30"/>
      <c r="M155" s="27"/>
      <c r="N155" s="27"/>
      <c r="O155" s="30"/>
      <c r="P155" s="30"/>
    </row>
    <row r="156" spans="1:16" x14ac:dyDescent="0.25">
      <c r="A156" s="32"/>
      <c r="B156" s="27"/>
      <c r="C156" s="27"/>
      <c r="D156" s="27"/>
      <c r="E156" s="27"/>
      <c r="F156" s="29"/>
      <c r="G156" s="27"/>
      <c r="H156" s="27"/>
      <c r="I156" s="27"/>
      <c r="J156" s="27"/>
      <c r="K156" s="27"/>
      <c r="L156" s="30"/>
      <c r="M156" s="27"/>
      <c r="N156" s="27"/>
      <c r="O156" s="30"/>
      <c r="P156" s="30"/>
    </row>
    <row r="157" spans="1:16" x14ac:dyDescent="0.25">
      <c r="A157" s="32"/>
      <c r="B157" s="27"/>
      <c r="C157" s="27"/>
      <c r="D157" s="27"/>
      <c r="E157" s="27"/>
      <c r="F157" s="29"/>
      <c r="G157" s="27"/>
      <c r="H157" s="27"/>
      <c r="I157" s="27"/>
      <c r="J157" s="27"/>
      <c r="K157" s="27"/>
      <c r="L157" s="30"/>
      <c r="M157" s="27"/>
      <c r="N157" s="27"/>
      <c r="O157" s="30"/>
      <c r="P157" s="30"/>
    </row>
    <row r="158" spans="1:16" x14ac:dyDescent="0.25">
      <c r="A158" s="32"/>
      <c r="B158" s="27"/>
      <c r="C158" s="27"/>
      <c r="D158" s="27"/>
      <c r="E158" s="27"/>
      <c r="F158" s="29"/>
      <c r="G158" s="27"/>
      <c r="H158" s="27"/>
      <c r="I158" s="27"/>
      <c r="J158" s="27"/>
      <c r="K158" s="27"/>
      <c r="L158" s="30"/>
      <c r="M158" s="27"/>
      <c r="N158" s="27"/>
      <c r="O158" s="30"/>
      <c r="P158" s="30"/>
    </row>
    <row r="159" spans="1:16" x14ac:dyDescent="0.25">
      <c r="A159" s="32"/>
      <c r="B159" s="27"/>
      <c r="C159" s="27"/>
      <c r="D159" s="27"/>
      <c r="E159" s="27"/>
      <c r="F159" s="29"/>
      <c r="G159" s="27"/>
      <c r="H159" s="27"/>
      <c r="I159" s="27"/>
      <c r="J159" s="27"/>
      <c r="K159" s="27"/>
      <c r="L159" s="30"/>
      <c r="M159" s="27"/>
      <c r="N159" s="27"/>
      <c r="O159" s="30"/>
      <c r="P159" s="30"/>
    </row>
    <row r="160" spans="1:16" x14ac:dyDescent="0.25">
      <c r="A160" s="32"/>
      <c r="B160" s="27"/>
      <c r="C160" s="27"/>
      <c r="D160" s="27"/>
      <c r="E160" s="27"/>
      <c r="F160" s="29"/>
      <c r="G160" s="27"/>
      <c r="H160" s="27"/>
      <c r="I160" s="27"/>
      <c r="J160" s="27"/>
      <c r="K160" s="27"/>
      <c r="L160" s="30"/>
      <c r="M160" s="27"/>
      <c r="N160" s="27"/>
      <c r="O160" s="30"/>
      <c r="P160" s="30"/>
    </row>
    <row r="161" spans="1:16" x14ac:dyDescent="0.25">
      <c r="A161" s="32"/>
      <c r="B161" s="27"/>
      <c r="C161" s="27"/>
      <c r="D161" s="27"/>
      <c r="E161" s="27"/>
      <c r="F161" s="29"/>
      <c r="G161" s="27"/>
      <c r="H161" s="27"/>
      <c r="I161" s="27"/>
      <c r="J161" s="27"/>
      <c r="K161" s="27"/>
      <c r="L161" s="30"/>
      <c r="M161" s="27"/>
      <c r="N161" s="27"/>
      <c r="O161" s="30"/>
      <c r="P161" s="30"/>
    </row>
    <row r="162" spans="1:16" x14ac:dyDescent="0.25">
      <c r="A162" s="32"/>
      <c r="B162" s="27"/>
      <c r="C162" s="27"/>
      <c r="D162" s="27"/>
      <c r="E162" s="27"/>
      <c r="F162" s="29"/>
      <c r="G162" s="27"/>
      <c r="H162" s="27"/>
      <c r="I162" s="27"/>
      <c r="J162" s="27"/>
      <c r="K162" s="27"/>
      <c r="L162" s="30"/>
      <c r="M162" s="27"/>
      <c r="N162" s="27"/>
      <c r="O162" s="30"/>
      <c r="P162" s="30"/>
    </row>
    <row r="163" spans="1:16" x14ac:dyDescent="0.25">
      <c r="A163" s="32"/>
      <c r="B163" s="27"/>
      <c r="C163" s="27"/>
      <c r="D163" s="27"/>
      <c r="E163" s="27"/>
      <c r="F163" s="29"/>
      <c r="G163" s="27"/>
      <c r="H163" s="27"/>
      <c r="I163" s="27"/>
      <c r="J163" s="27"/>
      <c r="K163" s="27"/>
      <c r="L163" s="30"/>
      <c r="M163" s="27"/>
      <c r="N163" s="27"/>
      <c r="O163" s="30"/>
      <c r="P163" s="30"/>
    </row>
    <row r="164" spans="1:16" x14ac:dyDescent="0.25">
      <c r="A164" s="32"/>
      <c r="B164" s="26" t="s">
        <v>39</v>
      </c>
      <c r="C164" s="27"/>
      <c r="D164" s="27"/>
      <c r="E164" s="27"/>
      <c r="F164" s="108" t="s">
        <v>39</v>
      </c>
      <c r="G164" s="27"/>
      <c r="H164" s="26" t="s">
        <v>39</v>
      </c>
      <c r="I164" s="26" t="s">
        <v>658</v>
      </c>
      <c r="J164" s="27"/>
      <c r="K164" s="27"/>
      <c r="L164" s="30"/>
      <c r="M164" s="26" t="s">
        <v>39</v>
      </c>
      <c r="N164" s="27"/>
      <c r="O164" s="33" t="s">
        <v>39</v>
      </c>
      <c r="P164" s="30"/>
    </row>
    <row r="165" spans="1:16" x14ac:dyDescent="0.25">
      <c r="A165" s="32"/>
      <c r="B165" s="27"/>
      <c r="C165" s="27"/>
      <c r="D165" s="27"/>
      <c r="E165" s="27"/>
      <c r="F165" s="29"/>
      <c r="G165" s="27"/>
      <c r="H165" s="27"/>
      <c r="I165" s="27"/>
      <c r="J165" s="27"/>
      <c r="K165" s="27"/>
      <c r="L165" s="33" t="s">
        <v>39</v>
      </c>
      <c r="M165" s="27"/>
      <c r="N165" s="27"/>
      <c r="O165" s="30"/>
      <c r="P165" s="30"/>
    </row>
    <row r="166" spans="1:16" x14ac:dyDescent="0.25">
      <c r="A166" s="32"/>
      <c r="B166" s="27"/>
      <c r="C166" s="27"/>
      <c r="D166" s="27"/>
      <c r="E166" s="27"/>
      <c r="F166" s="29"/>
      <c r="G166" s="27"/>
      <c r="H166" s="27"/>
      <c r="I166" s="27"/>
      <c r="J166" s="27"/>
      <c r="K166" s="27"/>
      <c r="L166" s="30"/>
      <c r="M166" s="27"/>
      <c r="N166" s="27"/>
      <c r="O166" s="30"/>
      <c r="P166" s="30"/>
    </row>
    <row r="167" spans="1:16" x14ac:dyDescent="0.25">
      <c r="A167" s="32"/>
      <c r="B167" s="27"/>
      <c r="C167" s="27"/>
      <c r="D167" s="27"/>
      <c r="E167" s="27"/>
      <c r="F167" s="29"/>
      <c r="G167" s="27"/>
      <c r="H167" s="27"/>
      <c r="I167" s="27"/>
      <c r="J167" s="27"/>
      <c r="K167" s="27"/>
      <c r="L167" s="30"/>
      <c r="M167" s="27"/>
      <c r="N167" s="27"/>
      <c r="O167" s="30"/>
      <c r="P167" s="30"/>
    </row>
    <row r="168" spans="1:16" x14ac:dyDescent="0.25">
      <c r="A168" s="32"/>
      <c r="B168" s="27"/>
      <c r="C168" s="27"/>
      <c r="D168" s="27"/>
      <c r="E168" s="27"/>
      <c r="F168" s="29"/>
      <c r="G168" s="27"/>
      <c r="H168" s="27"/>
      <c r="I168" s="27"/>
      <c r="J168" s="27"/>
      <c r="K168" s="27"/>
      <c r="L168" s="30"/>
      <c r="M168" s="27"/>
      <c r="N168" s="27"/>
      <c r="O168" s="30"/>
      <c r="P168" s="30"/>
    </row>
    <row r="169" spans="1:16" x14ac:dyDescent="0.25">
      <c r="A169" s="32"/>
      <c r="B169" s="27"/>
      <c r="C169" s="27"/>
      <c r="D169" s="27"/>
      <c r="E169" s="27"/>
      <c r="F169" s="29"/>
      <c r="G169" s="27"/>
      <c r="H169" s="27"/>
      <c r="I169" s="27"/>
      <c r="J169" s="27"/>
      <c r="K169" s="27"/>
      <c r="L169" s="30"/>
      <c r="M169" s="27"/>
      <c r="N169" s="27"/>
      <c r="O169" s="30"/>
      <c r="P169" s="30"/>
    </row>
    <row r="170" spans="1:16" x14ac:dyDescent="0.25">
      <c r="A170" s="32"/>
      <c r="B170" s="27"/>
      <c r="C170" s="27"/>
      <c r="D170" s="27"/>
      <c r="E170" s="27"/>
      <c r="F170" s="29"/>
      <c r="G170" s="27"/>
      <c r="H170" s="27"/>
      <c r="I170" s="27"/>
      <c r="J170" s="27"/>
      <c r="K170" s="27"/>
      <c r="L170" s="30"/>
      <c r="M170" s="27"/>
      <c r="N170" s="27"/>
      <c r="O170" s="30"/>
      <c r="P170" s="30"/>
    </row>
    <row r="171" spans="1:16" x14ac:dyDescent="0.25">
      <c r="A171" s="32"/>
      <c r="B171" s="27"/>
      <c r="C171" s="27"/>
      <c r="D171" s="27"/>
      <c r="E171" s="27"/>
      <c r="F171" s="29"/>
      <c r="G171" s="27"/>
      <c r="H171" s="27"/>
      <c r="I171" s="27"/>
      <c r="J171" s="27"/>
      <c r="K171" s="27"/>
      <c r="L171" s="30"/>
      <c r="M171" s="27"/>
      <c r="N171" s="27"/>
      <c r="O171" s="30"/>
      <c r="P171" s="30"/>
    </row>
    <row r="172" spans="1:16" x14ac:dyDescent="0.25">
      <c r="A172" s="32"/>
      <c r="B172" s="27"/>
      <c r="C172" s="27"/>
      <c r="D172" s="27"/>
      <c r="E172" s="27"/>
      <c r="F172" s="29"/>
      <c r="G172" s="27"/>
      <c r="H172" s="27"/>
      <c r="I172" s="27"/>
      <c r="J172" s="27"/>
      <c r="K172" s="27"/>
      <c r="L172" s="30"/>
      <c r="M172" s="27"/>
      <c r="N172" s="27"/>
      <c r="O172" s="30"/>
      <c r="P172" s="30"/>
    </row>
    <row r="173" spans="1:16" x14ac:dyDescent="0.25">
      <c r="A173" s="32"/>
      <c r="B173" s="27"/>
      <c r="C173" s="27"/>
      <c r="D173" s="27"/>
      <c r="E173" s="27"/>
      <c r="F173" s="29"/>
      <c r="G173" s="27"/>
      <c r="H173" s="27"/>
      <c r="I173" s="27"/>
      <c r="J173" s="27"/>
      <c r="K173" s="27"/>
      <c r="L173" s="30"/>
      <c r="M173" s="27"/>
      <c r="N173" s="27"/>
      <c r="O173" s="30"/>
      <c r="P173" s="30"/>
    </row>
    <row r="174" spans="1:16" x14ac:dyDescent="0.25">
      <c r="A174" s="32"/>
      <c r="B174" s="27"/>
      <c r="C174" s="27"/>
      <c r="D174" s="27"/>
      <c r="E174" s="27"/>
      <c r="F174" s="29"/>
      <c r="G174" s="27"/>
      <c r="H174" s="27"/>
      <c r="I174" s="27"/>
      <c r="J174" s="27"/>
      <c r="K174" s="27"/>
      <c r="L174" s="30"/>
      <c r="M174" s="27"/>
      <c r="N174" s="27"/>
      <c r="O174" s="30"/>
      <c r="P174" s="30"/>
    </row>
    <row r="175" spans="1:16" x14ac:dyDescent="0.25">
      <c r="A175" s="32"/>
      <c r="B175" s="27"/>
      <c r="C175" s="27"/>
      <c r="D175" s="27"/>
      <c r="E175" s="27"/>
      <c r="F175" s="29"/>
      <c r="G175" s="27"/>
      <c r="H175" s="27"/>
      <c r="I175" s="27"/>
      <c r="J175" s="27"/>
      <c r="K175" s="27"/>
      <c r="L175" s="30"/>
      <c r="M175" s="27"/>
      <c r="N175" s="27"/>
      <c r="O175" s="30"/>
      <c r="P175" s="30"/>
    </row>
    <row r="176" spans="1:16" x14ac:dyDescent="0.25">
      <c r="A176" s="32"/>
      <c r="B176" s="27"/>
      <c r="C176" s="27"/>
      <c r="D176" s="27"/>
      <c r="E176" s="27"/>
      <c r="F176" s="29"/>
      <c r="G176" s="27"/>
      <c r="H176" s="27"/>
      <c r="I176" s="27"/>
      <c r="J176" s="27"/>
      <c r="K176" s="27"/>
      <c r="L176" s="30"/>
      <c r="M176" s="27"/>
      <c r="N176" s="27"/>
      <c r="O176" s="30"/>
      <c r="P176" s="30"/>
    </row>
    <row r="177" spans="1:16" x14ac:dyDescent="0.25">
      <c r="A177" s="32"/>
      <c r="B177" s="27"/>
      <c r="C177" s="27"/>
      <c r="D177" s="27"/>
      <c r="E177" s="27"/>
      <c r="F177" s="29"/>
      <c r="G177" s="27"/>
      <c r="H177" s="27"/>
      <c r="I177" s="27"/>
      <c r="J177" s="27"/>
      <c r="K177" s="27"/>
      <c r="L177" s="30"/>
      <c r="M177" s="27"/>
      <c r="N177" s="27"/>
      <c r="O177" s="30"/>
      <c r="P177" s="30"/>
    </row>
    <row r="178" spans="1:16" x14ac:dyDescent="0.25">
      <c r="A178" s="32"/>
      <c r="B178" s="27"/>
      <c r="C178" s="27"/>
      <c r="D178" s="27"/>
      <c r="E178" s="27"/>
      <c r="F178" s="29"/>
      <c r="G178" s="27"/>
      <c r="H178" s="27"/>
      <c r="I178" s="27"/>
      <c r="J178" s="27"/>
      <c r="K178" s="27"/>
      <c r="L178" s="30"/>
      <c r="M178" s="27"/>
      <c r="N178" s="27"/>
      <c r="O178" s="30"/>
      <c r="P178" s="30"/>
    </row>
    <row r="179" spans="1:16" x14ac:dyDescent="0.25">
      <c r="A179" s="32"/>
      <c r="B179" s="27"/>
      <c r="C179" s="27"/>
      <c r="D179" s="27"/>
      <c r="E179" s="27"/>
      <c r="F179" s="29"/>
      <c r="G179" s="27"/>
      <c r="H179" s="27"/>
      <c r="I179" s="27"/>
      <c r="J179" s="27"/>
      <c r="K179" s="27"/>
      <c r="L179" s="30"/>
      <c r="M179" s="27"/>
      <c r="N179" s="27"/>
      <c r="O179" s="30"/>
      <c r="P179" s="30"/>
    </row>
    <row r="180" spans="1:16" x14ac:dyDescent="0.25">
      <c r="A180" s="32"/>
      <c r="B180" s="27"/>
      <c r="C180" s="27"/>
      <c r="D180" s="27"/>
      <c r="E180" s="27"/>
      <c r="F180" s="29"/>
      <c r="G180" s="27"/>
      <c r="H180" s="27"/>
      <c r="I180" s="27"/>
      <c r="J180" s="27"/>
      <c r="K180" s="27"/>
      <c r="L180" s="30"/>
      <c r="M180" s="27"/>
      <c r="N180" s="27"/>
      <c r="O180" s="30"/>
      <c r="P180" s="30"/>
    </row>
    <row r="181" spans="1:16" x14ac:dyDescent="0.25">
      <c r="A181" s="32"/>
      <c r="B181" s="27"/>
      <c r="C181" s="27"/>
      <c r="D181" s="27"/>
      <c r="E181" s="27"/>
      <c r="F181" s="29"/>
      <c r="G181" s="27"/>
      <c r="H181" s="27"/>
      <c r="I181" s="27"/>
      <c r="J181" s="27"/>
      <c r="K181" s="27"/>
      <c r="L181" s="30"/>
      <c r="M181" s="27"/>
      <c r="N181" s="27"/>
      <c r="O181" s="30"/>
      <c r="P181" s="30"/>
    </row>
    <row r="182" spans="1:16" x14ac:dyDescent="0.25">
      <c r="A182" s="32"/>
      <c r="B182" s="27"/>
      <c r="C182" s="27"/>
      <c r="D182" s="27"/>
      <c r="E182" s="27"/>
      <c r="F182" s="29"/>
      <c r="G182" s="27"/>
      <c r="H182" s="27"/>
      <c r="I182" s="27"/>
      <c r="J182" s="27"/>
      <c r="K182" s="27"/>
      <c r="L182" s="30"/>
      <c r="M182" s="27"/>
      <c r="N182" s="27"/>
      <c r="O182" s="30"/>
      <c r="P182" s="30"/>
    </row>
    <row r="183" spans="1:16" x14ac:dyDescent="0.25">
      <c r="A183" s="32"/>
      <c r="B183" s="27"/>
      <c r="C183" s="27"/>
      <c r="D183" s="27"/>
      <c r="E183" s="27"/>
      <c r="F183" s="29"/>
      <c r="G183" s="27"/>
      <c r="H183" s="27"/>
      <c r="I183" s="27"/>
      <c r="J183" s="27"/>
      <c r="K183" s="27"/>
      <c r="L183" s="30"/>
      <c r="M183" s="27"/>
      <c r="N183" s="27"/>
      <c r="O183" s="30"/>
      <c r="P183" s="30"/>
    </row>
    <row r="184" spans="1:16" x14ac:dyDescent="0.25">
      <c r="A184" s="32"/>
      <c r="B184" s="27"/>
      <c r="C184" s="27"/>
      <c r="D184" s="27"/>
      <c r="E184" s="27"/>
      <c r="F184" s="29"/>
      <c r="G184" s="27"/>
      <c r="H184" s="27"/>
      <c r="I184" s="27"/>
      <c r="J184" s="27"/>
      <c r="K184" s="27"/>
      <c r="L184" s="30"/>
      <c r="M184" s="27"/>
      <c r="N184" s="27"/>
      <c r="O184" s="30"/>
      <c r="P184" s="30"/>
    </row>
    <row r="185" spans="1:16" x14ac:dyDescent="0.25">
      <c r="A185" s="32"/>
      <c r="B185" s="27"/>
      <c r="C185" s="27"/>
      <c r="D185" s="27"/>
      <c r="E185" s="27"/>
      <c r="F185" s="29"/>
      <c r="G185" s="27"/>
      <c r="H185" s="27"/>
      <c r="I185" s="27"/>
      <c r="J185" s="27"/>
      <c r="K185" s="27"/>
      <c r="L185" s="30"/>
      <c r="M185" s="27"/>
      <c r="N185" s="27"/>
      <c r="O185" s="30"/>
      <c r="P185" s="30"/>
    </row>
    <row r="186" spans="1:16" x14ac:dyDescent="0.25">
      <c r="A186" s="32"/>
      <c r="B186" s="27"/>
      <c r="C186" s="27"/>
      <c r="D186" s="27"/>
      <c r="E186" s="27"/>
      <c r="F186" s="29"/>
      <c r="G186" s="27"/>
      <c r="H186" s="27"/>
      <c r="I186" s="27"/>
      <c r="J186" s="27"/>
      <c r="K186" s="27"/>
      <c r="L186" s="30"/>
      <c r="M186" s="27"/>
      <c r="N186" s="27"/>
      <c r="O186" s="30"/>
      <c r="P186" s="30"/>
    </row>
    <row r="187" spans="1:16" x14ac:dyDescent="0.25">
      <c r="A187" s="32"/>
      <c r="B187" s="27"/>
      <c r="C187" s="27"/>
      <c r="D187" s="27"/>
      <c r="E187" s="27"/>
      <c r="F187" s="29"/>
      <c r="G187" s="27"/>
      <c r="H187" s="27"/>
      <c r="I187" s="27"/>
      <c r="J187" s="27"/>
      <c r="K187" s="27"/>
      <c r="L187" s="30"/>
      <c r="M187" s="27"/>
      <c r="N187" s="27"/>
      <c r="O187" s="30"/>
      <c r="P187" s="30"/>
    </row>
    <row r="188" spans="1:16" x14ac:dyDescent="0.25">
      <c r="A188" s="32"/>
      <c r="B188" s="27"/>
      <c r="C188" s="27"/>
      <c r="D188" s="27"/>
      <c r="E188" s="27"/>
      <c r="F188" s="29"/>
      <c r="G188" s="27"/>
      <c r="H188" s="27"/>
      <c r="I188" s="27"/>
      <c r="J188" s="27"/>
      <c r="K188" s="27"/>
      <c r="L188" s="30"/>
      <c r="M188" s="27"/>
      <c r="N188" s="27"/>
      <c r="O188" s="30"/>
      <c r="P188" s="30"/>
    </row>
    <row r="189" spans="1:16" x14ac:dyDescent="0.25">
      <c r="A189" s="32"/>
      <c r="B189" s="27"/>
      <c r="C189" s="27"/>
      <c r="D189" s="27"/>
      <c r="E189" s="27"/>
      <c r="F189" s="29"/>
      <c r="G189" s="27"/>
      <c r="H189" s="27"/>
      <c r="I189" s="27"/>
      <c r="J189" s="27"/>
      <c r="K189" s="27"/>
      <c r="L189" s="30"/>
      <c r="M189" s="27"/>
      <c r="N189" s="27"/>
      <c r="O189" s="30"/>
      <c r="P189" s="30"/>
    </row>
    <row r="190" spans="1:16" ht="16.5" thickBot="1" x14ac:dyDescent="0.3">
      <c r="A190" s="32"/>
      <c r="B190" s="27"/>
      <c r="C190" s="27"/>
      <c r="D190" s="27"/>
      <c r="E190" s="27"/>
      <c r="F190" s="29"/>
      <c r="G190" s="27"/>
      <c r="H190" s="27"/>
      <c r="I190" s="27"/>
      <c r="J190" s="27"/>
      <c r="K190" s="27"/>
      <c r="L190" s="30"/>
      <c r="M190" s="86"/>
      <c r="N190" s="86"/>
      <c r="O190" s="86"/>
      <c r="P190" s="86"/>
    </row>
    <row r="191" spans="1:16" ht="16.5" thickTop="1" x14ac:dyDescent="0.25">
      <c r="A191" s="175"/>
      <c r="B191" s="138"/>
      <c r="C191" s="138"/>
      <c r="D191" s="138"/>
      <c r="E191" s="138"/>
      <c r="F191" s="160"/>
      <c r="G191" s="138"/>
      <c r="H191" s="138"/>
      <c r="I191" s="138"/>
      <c r="J191" s="138"/>
      <c r="K191" s="138"/>
      <c r="L191" s="141"/>
      <c r="M191" s="176"/>
      <c r="N191" s="176"/>
      <c r="O191" s="177"/>
      <c r="P191" s="88"/>
    </row>
    <row r="192" spans="1:16" ht="16.5" thickBot="1" x14ac:dyDescent="0.3">
      <c r="A192" s="178"/>
      <c r="B192" s="143"/>
      <c r="C192" s="143"/>
      <c r="D192" s="144" t="s">
        <v>1931</v>
      </c>
      <c r="E192" s="143"/>
      <c r="F192" s="165"/>
      <c r="G192" s="143"/>
      <c r="H192" s="143"/>
      <c r="I192" s="143"/>
      <c r="J192" s="143"/>
      <c r="K192" s="143"/>
      <c r="L192" s="147"/>
      <c r="M192" s="176"/>
      <c r="N192" s="89" t="s">
        <v>1932</v>
      </c>
      <c r="O192" s="90"/>
      <c r="P192" s="91"/>
    </row>
    <row r="193" spans="1:16" ht="16.5" thickTop="1" x14ac:dyDescent="0.25">
      <c r="A193" s="178"/>
      <c r="B193" s="143"/>
      <c r="C193" s="143"/>
      <c r="D193" s="144" t="s">
        <v>1933</v>
      </c>
      <c r="E193" s="143"/>
      <c r="F193" s="165"/>
      <c r="G193" s="143"/>
      <c r="H193" s="143"/>
      <c r="I193" s="143"/>
      <c r="J193" s="143"/>
      <c r="K193" s="143"/>
      <c r="L193" s="147"/>
      <c r="M193" s="176"/>
      <c r="N193" s="92"/>
      <c r="O193" s="93"/>
      <c r="P193" s="94"/>
    </row>
    <row r="194" spans="1:16" x14ac:dyDescent="0.25">
      <c r="A194" s="178"/>
      <c r="B194" s="143"/>
      <c r="C194" s="143"/>
      <c r="D194" s="144" t="s">
        <v>1934</v>
      </c>
      <c r="E194" s="143"/>
      <c r="F194" s="165"/>
      <c r="G194" s="143"/>
      <c r="H194" s="143"/>
      <c r="I194" s="143"/>
      <c r="J194" s="143"/>
      <c r="K194" s="143"/>
      <c r="L194" s="147"/>
      <c r="M194" s="176"/>
      <c r="N194" s="63" t="s">
        <v>427</v>
      </c>
      <c r="O194" s="64"/>
      <c r="P194" s="65">
        <f>SUM(L10:L190)</f>
        <v>40.559999999999945</v>
      </c>
    </row>
    <row r="195" spans="1:16" x14ac:dyDescent="0.25">
      <c r="A195" s="178"/>
      <c r="B195" s="143"/>
      <c r="C195" s="143"/>
      <c r="D195" s="143"/>
      <c r="E195" s="143"/>
      <c r="F195" s="165"/>
      <c r="G195" s="143"/>
      <c r="H195" s="143"/>
      <c r="I195" s="143"/>
      <c r="J195" s="143"/>
      <c r="K195" s="143"/>
      <c r="L195" s="147"/>
      <c r="M195" s="176"/>
      <c r="N195" s="63" t="s">
        <v>428</v>
      </c>
      <c r="O195" s="64"/>
      <c r="P195" s="65">
        <f>SUM(O10:O190)</f>
        <v>231.89</v>
      </c>
    </row>
    <row r="196" spans="1:16" x14ac:dyDescent="0.25">
      <c r="A196" s="178"/>
      <c r="B196" s="143"/>
      <c r="C196" s="143"/>
      <c r="D196" s="144" t="s">
        <v>1935</v>
      </c>
      <c r="E196" s="143"/>
      <c r="F196" s="165"/>
      <c r="G196" s="143"/>
      <c r="H196" s="143"/>
      <c r="I196" s="210">
        <f>SUM(O26:O29)+SUM(O114:O152)</f>
        <v>142.44999999999999</v>
      </c>
      <c r="J196" s="146" t="s">
        <v>39</v>
      </c>
      <c r="L196" s="147"/>
      <c r="M196" s="176"/>
      <c r="N196" s="63" t="s">
        <v>429</v>
      </c>
      <c r="O196" s="64"/>
      <c r="P196" s="65">
        <f>IF(SUM(P10:P190)&gt;0,SUM(P10:P190)," ")</f>
        <v>183.75</v>
      </c>
    </row>
    <row r="197" spans="1:16" ht="16.5" thickBot="1" x14ac:dyDescent="0.3">
      <c r="A197" s="181"/>
      <c r="B197" s="149"/>
      <c r="C197" s="149"/>
      <c r="D197" s="149"/>
      <c r="E197" s="149"/>
      <c r="F197" s="182"/>
      <c r="G197" s="149"/>
      <c r="H197" s="149"/>
      <c r="I197" s="149"/>
      <c r="J197" s="149"/>
      <c r="K197" s="149"/>
      <c r="L197" s="151"/>
      <c r="M197" s="176"/>
      <c r="N197" s="95" t="s">
        <v>558</v>
      </c>
      <c r="O197" s="93"/>
      <c r="P197" s="96">
        <f>SUM(J10:J86)+SUM(J114:J190)</f>
        <v>134</v>
      </c>
    </row>
    <row r="198" spans="1:16" ht="16.5" thickTop="1" x14ac:dyDescent="0.25">
      <c r="A198" s="97"/>
      <c r="B198" s="72" t="s">
        <v>2535</v>
      </c>
      <c r="C198" s="98"/>
      <c r="D198" s="98"/>
      <c r="E198" s="98"/>
      <c r="F198" s="99"/>
      <c r="G198" s="98"/>
      <c r="H198" s="98"/>
      <c r="I198" s="98"/>
      <c r="J198" s="98"/>
      <c r="K198" s="98"/>
      <c r="L198" s="99"/>
      <c r="M198" s="100"/>
      <c r="N198" s="100"/>
      <c r="O198" s="101"/>
      <c r="P198" s="102"/>
    </row>
  </sheetData>
  <printOptions gridLinesSet="0"/>
  <pageMargins left="0.65" right="0.35" top="0.75" bottom="0.55000000000000004" header="0.5" footer="0.5"/>
  <pageSetup scale="42" fitToHeight="2" orientation="portrait" horizontalDpi="300" verticalDpi="300" r:id="rId1"/>
  <headerFooter alignWithMargins="0">
    <oddHeader>&amp;L&amp;D</oddHeader>
    <oddFooter>&amp;LFDCINV13.XLS</oddFooter>
  </headerFooter>
  <rowBreaks count="1" manualBreakCount="1">
    <brk id="94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1936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86</v>
      </c>
      <c r="C10" s="27"/>
      <c r="D10" s="183">
        <v>2129</v>
      </c>
      <c r="E10" s="27"/>
      <c r="F10" s="29">
        <v>8.5000000000000006E-2</v>
      </c>
      <c r="G10" s="26" t="s">
        <v>1937</v>
      </c>
      <c r="H10" s="26" t="s">
        <v>1938</v>
      </c>
      <c r="I10" s="26" t="s">
        <v>657</v>
      </c>
      <c r="J10" s="28">
        <v>2</v>
      </c>
      <c r="K10" s="26" t="s">
        <v>115</v>
      </c>
      <c r="L10" s="30">
        <v>0.34</v>
      </c>
      <c r="M10" s="31" t="s">
        <v>63</v>
      </c>
      <c r="N10" s="26" t="s">
        <v>1193</v>
      </c>
      <c r="O10" s="30">
        <v>1.6</v>
      </c>
      <c r="P10" s="30">
        <v>2.5</v>
      </c>
    </row>
    <row r="11" spans="1:16" x14ac:dyDescent="0.25">
      <c r="A11" s="79" t="s">
        <v>39</v>
      </c>
      <c r="B11" s="26" t="s">
        <v>200</v>
      </c>
      <c r="C11" s="27"/>
      <c r="D11" s="183">
        <v>2129</v>
      </c>
      <c r="E11" s="27"/>
      <c r="F11" s="29">
        <v>8.5000000000000006E-2</v>
      </c>
      <c r="G11" s="26" t="s">
        <v>1939</v>
      </c>
      <c r="H11" s="26" t="s">
        <v>1938</v>
      </c>
      <c r="I11" s="26" t="s">
        <v>657</v>
      </c>
      <c r="J11" s="28">
        <v>2</v>
      </c>
      <c r="K11" s="26" t="s">
        <v>115</v>
      </c>
      <c r="L11" s="33" t="s">
        <v>39</v>
      </c>
      <c r="M11" s="26" t="s">
        <v>39</v>
      </c>
      <c r="N11" s="27"/>
      <c r="O11" s="30"/>
      <c r="P11" s="30"/>
    </row>
    <row r="12" spans="1:16" x14ac:dyDescent="0.25">
      <c r="A12" s="25">
        <v>2</v>
      </c>
      <c r="B12" s="27"/>
      <c r="C12" s="27"/>
      <c r="D12" s="183">
        <v>2246</v>
      </c>
      <c r="E12" s="27"/>
      <c r="F12" s="29">
        <v>0.22</v>
      </c>
      <c r="G12" s="26" t="s">
        <v>1940</v>
      </c>
      <c r="H12" s="26" t="s">
        <v>1941</v>
      </c>
      <c r="I12" s="26" t="s">
        <v>657</v>
      </c>
      <c r="J12" s="28">
        <v>1</v>
      </c>
      <c r="K12" s="26" t="s">
        <v>53</v>
      </c>
      <c r="L12" s="30">
        <v>0.22</v>
      </c>
      <c r="M12" s="31" t="s">
        <v>63</v>
      </c>
      <c r="N12" s="26" t="s">
        <v>712</v>
      </c>
      <c r="O12" s="30">
        <v>1.3</v>
      </c>
      <c r="P12" s="30">
        <v>1</v>
      </c>
    </row>
    <row r="13" spans="1:16" x14ac:dyDescent="0.25">
      <c r="A13" s="25">
        <f>A12+1</f>
        <v>3</v>
      </c>
      <c r="B13" s="27"/>
      <c r="C13" s="27"/>
      <c r="D13" s="183">
        <v>2247</v>
      </c>
      <c r="E13" s="27"/>
      <c r="F13" s="29">
        <v>0.22</v>
      </c>
      <c r="G13" s="26" t="s">
        <v>165</v>
      </c>
      <c r="H13" s="26" t="s">
        <v>1903</v>
      </c>
      <c r="I13" s="26" t="s">
        <v>657</v>
      </c>
      <c r="J13" s="28">
        <v>1</v>
      </c>
      <c r="K13" s="26" t="s">
        <v>53</v>
      </c>
      <c r="L13" s="30">
        <v>0.22</v>
      </c>
      <c r="M13" s="31" t="s">
        <v>63</v>
      </c>
      <c r="N13" s="26" t="s">
        <v>699</v>
      </c>
      <c r="O13" s="30">
        <v>1.3</v>
      </c>
      <c r="P13" s="30">
        <v>1</v>
      </c>
    </row>
    <row r="14" spans="1:16" x14ac:dyDescent="0.25">
      <c r="A14" s="25">
        <f>A13+1</f>
        <v>4</v>
      </c>
      <c r="B14" s="27"/>
      <c r="C14" s="27"/>
      <c r="D14" s="183">
        <v>2248</v>
      </c>
      <c r="E14" s="27"/>
      <c r="F14" s="29">
        <v>0.22</v>
      </c>
      <c r="G14" s="26" t="s">
        <v>1215</v>
      </c>
      <c r="H14" s="26" t="s">
        <v>1916</v>
      </c>
      <c r="I14" s="26" t="s">
        <v>657</v>
      </c>
      <c r="J14" s="28">
        <v>1</v>
      </c>
      <c r="K14" s="26" t="s">
        <v>53</v>
      </c>
      <c r="L14" s="30">
        <v>0.22</v>
      </c>
      <c r="M14" s="31" t="s">
        <v>63</v>
      </c>
      <c r="N14" s="26" t="s">
        <v>470</v>
      </c>
      <c r="O14" s="30">
        <v>1.3</v>
      </c>
      <c r="P14" s="30">
        <v>1</v>
      </c>
    </row>
    <row r="15" spans="1:16" x14ac:dyDescent="0.25">
      <c r="A15" s="25">
        <f>A14+1</f>
        <v>5</v>
      </c>
      <c r="B15" s="26" t="s">
        <v>86</v>
      </c>
      <c r="C15" s="27"/>
      <c r="D15" s="183">
        <v>2127</v>
      </c>
      <c r="E15" s="27"/>
      <c r="F15" s="29">
        <v>7.0999999999999994E-2</v>
      </c>
      <c r="G15" s="26" t="s">
        <v>1942</v>
      </c>
      <c r="H15" s="26" t="s">
        <v>1943</v>
      </c>
      <c r="I15" s="26" t="s">
        <v>657</v>
      </c>
      <c r="J15" s="28">
        <v>2</v>
      </c>
      <c r="K15" s="26" t="s">
        <v>115</v>
      </c>
      <c r="L15" s="30">
        <v>0.28000000000000003</v>
      </c>
      <c r="M15" s="31" t="s">
        <v>63</v>
      </c>
      <c r="N15" s="26" t="s">
        <v>1944</v>
      </c>
      <c r="O15" s="30">
        <v>1.5</v>
      </c>
      <c r="P15" s="30">
        <v>2</v>
      </c>
    </row>
    <row r="16" spans="1:16" x14ac:dyDescent="0.25">
      <c r="A16" s="79" t="s">
        <v>39</v>
      </c>
      <c r="B16" s="26" t="s">
        <v>200</v>
      </c>
      <c r="C16" s="27"/>
      <c r="D16" s="183">
        <v>2127</v>
      </c>
      <c r="E16" s="26" t="s">
        <v>86</v>
      </c>
      <c r="F16" s="29">
        <v>7.0999999999999994E-2</v>
      </c>
      <c r="G16" s="26" t="s">
        <v>1945</v>
      </c>
      <c r="H16" s="26" t="s">
        <v>1943</v>
      </c>
      <c r="I16" s="26" t="s">
        <v>39</v>
      </c>
      <c r="J16" s="28">
        <v>2</v>
      </c>
      <c r="K16" s="26" t="s">
        <v>115</v>
      </c>
      <c r="L16" s="33" t="s">
        <v>39</v>
      </c>
      <c r="M16" s="26" t="s">
        <v>39</v>
      </c>
      <c r="N16" s="27"/>
      <c r="O16" s="30"/>
      <c r="P16" s="30">
        <v>5</v>
      </c>
    </row>
    <row r="17" spans="1:16" x14ac:dyDescent="0.25">
      <c r="A17" s="25">
        <v>6</v>
      </c>
      <c r="B17" s="27"/>
      <c r="C17" s="27"/>
      <c r="D17" s="183">
        <v>2177</v>
      </c>
      <c r="E17" s="27"/>
      <c r="F17" s="29">
        <v>0.14000000000000001</v>
      </c>
      <c r="G17" s="26" t="s">
        <v>1946</v>
      </c>
      <c r="H17" s="26" t="s">
        <v>1881</v>
      </c>
      <c r="I17" s="26" t="s">
        <v>657</v>
      </c>
      <c r="J17" s="28">
        <v>2</v>
      </c>
      <c r="K17" s="26" t="s">
        <v>1086</v>
      </c>
      <c r="L17" s="30">
        <v>0.28000000000000003</v>
      </c>
      <c r="M17" s="31" t="s">
        <v>63</v>
      </c>
      <c r="N17" s="26" t="s">
        <v>107</v>
      </c>
      <c r="O17" s="30">
        <v>1.5</v>
      </c>
      <c r="P17" s="30">
        <v>4</v>
      </c>
    </row>
    <row r="18" spans="1:16" x14ac:dyDescent="0.25">
      <c r="A18" s="25">
        <f>A17+1</f>
        <v>7</v>
      </c>
      <c r="B18" s="27"/>
      <c r="C18" s="27"/>
      <c r="D18" s="183">
        <v>2249</v>
      </c>
      <c r="E18" s="27"/>
      <c r="F18" s="29">
        <v>0.22</v>
      </c>
      <c r="G18" s="26" t="s">
        <v>1947</v>
      </c>
      <c r="H18" s="26" t="s">
        <v>1948</v>
      </c>
      <c r="I18" s="26" t="s">
        <v>657</v>
      </c>
      <c r="J18" s="28">
        <v>1</v>
      </c>
      <c r="K18" s="26" t="s">
        <v>53</v>
      </c>
      <c r="L18" s="30">
        <v>0.22</v>
      </c>
      <c r="M18" s="31" t="s">
        <v>63</v>
      </c>
      <c r="N18" s="26" t="s">
        <v>85</v>
      </c>
      <c r="O18" s="30">
        <v>1.3</v>
      </c>
      <c r="P18" s="30">
        <v>1.5</v>
      </c>
    </row>
    <row r="19" spans="1:16" x14ac:dyDescent="0.25">
      <c r="A19" s="25">
        <f>A18+1</f>
        <v>8</v>
      </c>
      <c r="B19" s="27"/>
      <c r="C19" s="27"/>
      <c r="D19" s="183">
        <v>2250</v>
      </c>
      <c r="E19" s="27"/>
      <c r="F19" s="29">
        <v>0.22</v>
      </c>
      <c r="G19" s="26" t="s">
        <v>1949</v>
      </c>
      <c r="H19" s="26" t="s">
        <v>1950</v>
      </c>
      <c r="I19" s="26" t="s">
        <v>657</v>
      </c>
      <c r="J19" s="28">
        <v>1</v>
      </c>
      <c r="K19" s="26" t="s">
        <v>53</v>
      </c>
      <c r="L19" s="30">
        <v>0.22</v>
      </c>
      <c r="M19" s="31" t="s">
        <v>63</v>
      </c>
      <c r="N19" s="26" t="s">
        <v>64</v>
      </c>
      <c r="O19" s="30">
        <v>1.3</v>
      </c>
      <c r="P19" s="30">
        <v>1.25</v>
      </c>
    </row>
    <row r="20" spans="1:16" x14ac:dyDescent="0.25">
      <c r="A20" s="25">
        <f>A19+1</f>
        <v>9</v>
      </c>
      <c r="B20" s="26" t="s">
        <v>86</v>
      </c>
      <c r="C20" s="27"/>
      <c r="D20" s="183">
        <v>2169</v>
      </c>
      <c r="E20" s="27"/>
      <c r="F20" s="29">
        <v>0.02</v>
      </c>
      <c r="G20" s="26" t="s">
        <v>1951</v>
      </c>
      <c r="H20" s="26" t="s">
        <v>1952</v>
      </c>
      <c r="I20" s="26" t="s">
        <v>657</v>
      </c>
      <c r="J20" s="28">
        <v>4</v>
      </c>
      <c r="K20" s="26" t="s">
        <v>43</v>
      </c>
      <c r="L20" s="30">
        <v>0.22</v>
      </c>
      <c r="M20" s="31" t="s">
        <v>63</v>
      </c>
      <c r="N20" s="26" t="s">
        <v>1953</v>
      </c>
      <c r="O20" s="30">
        <v>1.4</v>
      </c>
      <c r="P20" s="30">
        <v>4</v>
      </c>
    </row>
    <row r="21" spans="1:16" x14ac:dyDescent="0.25">
      <c r="A21" s="79" t="s">
        <v>39</v>
      </c>
      <c r="B21" s="26" t="s">
        <v>200</v>
      </c>
      <c r="C21" s="27"/>
      <c r="D21" s="183">
        <v>2177</v>
      </c>
      <c r="E21" s="27"/>
      <c r="F21" s="29">
        <v>0.14000000000000001</v>
      </c>
      <c r="G21" s="26" t="s">
        <v>1946</v>
      </c>
      <c r="H21" s="26" t="s">
        <v>39</v>
      </c>
      <c r="I21" s="26" t="s">
        <v>39</v>
      </c>
      <c r="J21" s="28">
        <v>2</v>
      </c>
      <c r="K21" s="26" t="s">
        <v>1086</v>
      </c>
      <c r="L21" s="33" t="s">
        <v>39</v>
      </c>
      <c r="M21" s="26" t="s">
        <v>39</v>
      </c>
      <c r="N21" s="26" t="s">
        <v>39</v>
      </c>
      <c r="O21" s="33" t="s">
        <v>39</v>
      </c>
      <c r="P21" s="30"/>
    </row>
    <row r="22" spans="1:16" x14ac:dyDescent="0.25">
      <c r="A22" s="25">
        <v>10</v>
      </c>
      <c r="B22" s="27"/>
      <c r="C22" s="26" t="s">
        <v>1327</v>
      </c>
      <c r="D22" s="183">
        <v>75</v>
      </c>
      <c r="E22" s="27"/>
      <c r="F22" s="29">
        <v>0.22</v>
      </c>
      <c r="G22" s="26" t="s">
        <v>1954</v>
      </c>
      <c r="H22" s="26" t="s">
        <v>1955</v>
      </c>
      <c r="I22" s="26" t="s">
        <v>101</v>
      </c>
      <c r="J22" s="28">
        <v>1</v>
      </c>
      <c r="K22" s="26" t="s">
        <v>199</v>
      </c>
      <c r="L22" s="30">
        <v>0.22</v>
      </c>
      <c r="M22" s="31" t="s">
        <v>63</v>
      </c>
      <c r="N22" s="26" t="s">
        <v>564</v>
      </c>
      <c r="O22" s="30">
        <v>1.25</v>
      </c>
      <c r="P22" s="30">
        <v>1</v>
      </c>
    </row>
    <row r="23" spans="1:16" x14ac:dyDescent="0.25">
      <c r="A23" s="25">
        <f>A22+1</f>
        <v>11</v>
      </c>
      <c r="B23" s="26" t="s">
        <v>86</v>
      </c>
      <c r="C23" s="27"/>
      <c r="D23" s="183">
        <v>2226</v>
      </c>
      <c r="E23" s="27"/>
      <c r="F23" s="29">
        <v>0.02</v>
      </c>
      <c r="G23" s="26" t="s">
        <v>1258</v>
      </c>
      <c r="H23" s="26" t="s">
        <v>1956</v>
      </c>
      <c r="I23" s="26" t="s">
        <v>657</v>
      </c>
      <c r="J23" s="28">
        <v>2</v>
      </c>
      <c r="K23" s="26" t="s">
        <v>115</v>
      </c>
      <c r="L23" s="30">
        <v>0.22</v>
      </c>
      <c r="M23" s="31" t="s">
        <v>63</v>
      </c>
      <c r="N23" s="26" t="s">
        <v>298</v>
      </c>
      <c r="O23" s="30">
        <v>1.4</v>
      </c>
      <c r="P23" s="30">
        <v>3</v>
      </c>
    </row>
    <row r="24" spans="1:16" x14ac:dyDescent="0.25">
      <c r="A24" s="79" t="s">
        <v>39</v>
      </c>
      <c r="B24" s="26" t="s">
        <v>200</v>
      </c>
      <c r="C24" s="27"/>
      <c r="D24" s="183">
        <v>1890</v>
      </c>
      <c r="E24" s="27"/>
      <c r="F24" s="29">
        <v>0.18</v>
      </c>
      <c r="G24" s="26" t="s">
        <v>1092</v>
      </c>
      <c r="H24" s="27"/>
      <c r="I24" s="26" t="s">
        <v>39</v>
      </c>
      <c r="J24" s="28">
        <v>1</v>
      </c>
      <c r="K24" s="26" t="s">
        <v>53</v>
      </c>
      <c r="L24" s="33" t="s">
        <v>39</v>
      </c>
      <c r="M24" s="26" t="s">
        <v>39</v>
      </c>
      <c r="N24" s="27"/>
      <c r="O24" s="30"/>
      <c r="P24" s="30"/>
    </row>
    <row r="25" spans="1:16" x14ac:dyDescent="0.25">
      <c r="A25" s="25">
        <v>12</v>
      </c>
      <c r="B25" s="27"/>
      <c r="C25" s="27"/>
      <c r="D25" s="183">
        <v>2251</v>
      </c>
      <c r="E25" s="27"/>
      <c r="F25" s="29">
        <v>0.22</v>
      </c>
      <c r="G25" s="26" t="s">
        <v>323</v>
      </c>
      <c r="H25" s="26" t="s">
        <v>1957</v>
      </c>
      <c r="I25" s="26" t="s">
        <v>657</v>
      </c>
      <c r="J25" s="28">
        <v>1</v>
      </c>
      <c r="K25" s="26" t="s">
        <v>53</v>
      </c>
      <c r="L25" s="30">
        <v>0.22</v>
      </c>
      <c r="M25" s="31" t="s">
        <v>63</v>
      </c>
      <c r="N25" s="26" t="s">
        <v>564</v>
      </c>
      <c r="O25" s="30">
        <v>1.3</v>
      </c>
      <c r="P25" s="30">
        <v>1.5</v>
      </c>
    </row>
    <row r="26" spans="1:16" x14ac:dyDescent="0.25">
      <c r="A26" s="25">
        <f t="shared" ref="A26:A35" si="0">A25+1</f>
        <v>13</v>
      </c>
      <c r="B26" s="27"/>
      <c r="C26" s="27"/>
      <c r="D26" s="183">
        <v>2257</v>
      </c>
      <c r="E26" s="27"/>
      <c r="F26" s="29">
        <v>0.1</v>
      </c>
      <c r="G26" s="26" t="s">
        <v>1958</v>
      </c>
      <c r="H26" s="26" t="s">
        <v>1959</v>
      </c>
      <c r="I26" s="26" t="s">
        <v>657</v>
      </c>
      <c r="J26" s="28">
        <v>3</v>
      </c>
      <c r="K26" s="26" t="s">
        <v>1005</v>
      </c>
      <c r="L26" s="30">
        <v>0.3</v>
      </c>
      <c r="M26" s="31" t="s">
        <v>63</v>
      </c>
      <c r="N26" s="26" t="s">
        <v>270</v>
      </c>
      <c r="O26" s="30">
        <v>1.5</v>
      </c>
      <c r="P26" s="30">
        <v>3</v>
      </c>
    </row>
    <row r="27" spans="1:16" x14ac:dyDescent="0.25">
      <c r="A27" s="25">
        <f t="shared" si="0"/>
        <v>14</v>
      </c>
      <c r="B27" s="27"/>
      <c r="C27" s="27"/>
      <c r="D27" s="183">
        <v>2274</v>
      </c>
      <c r="E27" s="26" t="s">
        <v>86</v>
      </c>
      <c r="F27" s="29">
        <v>0.22</v>
      </c>
      <c r="G27" s="26" t="s">
        <v>1960</v>
      </c>
      <c r="H27" s="26" t="s">
        <v>1961</v>
      </c>
      <c r="I27" s="26" t="s">
        <v>67</v>
      </c>
      <c r="J27" s="28">
        <v>10</v>
      </c>
      <c r="K27" s="26" t="s">
        <v>976</v>
      </c>
      <c r="L27" s="30">
        <v>2.2000000000000002</v>
      </c>
      <c r="M27" s="31" t="s">
        <v>63</v>
      </c>
      <c r="N27" s="26" t="s">
        <v>673</v>
      </c>
      <c r="O27" s="30">
        <v>5</v>
      </c>
      <c r="P27" s="30">
        <v>5</v>
      </c>
    </row>
    <row r="28" spans="1:16" x14ac:dyDescent="0.25">
      <c r="A28" s="25">
        <f t="shared" si="0"/>
        <v>15</v>
      </c>
      <c r="B28" s="27"/>
      <c r="C28" s="27"/>
      <c r="D28" s="183">
        <v>2275</v>
      </c>
      <c r="E28" s="27"/>
      <c r="F28" s="29">
        <v>0.22</v>
      </c>
      <c r="G28" s="26" t="s">
        <v>1962</v>
      </c>
      <c r="H28" s="26" t="s">
        <v>1846</v>
      </c>
      <c r="I28" s="26" t="s">
        <v>657</v>
      </c>
      <c r="J28" s="28">
        <v>1</v>
      </c>
      <c r="K28" s="26" t="s">
        <v>53</v>
      </c>
      <c r="L28" s="30">
        <v>0.22</v>
      </c>
      <c r="M28" s="31" t="s">
        <v>63</v>
      </c>
      <c r="N28" s="26" t="s">
        <v>564</v>
      </c>
      <c r="O28" s="30">
        <v>1.3</v>
      </c>
      <c r="P28" s="30">
        <v>1</v>
      </c>
    </row>
    <row r="29" spans="1:16" x14ac:dyDescent="0.25">
      <c r="A29" s="25">
        <f t="shared" si="0"/>
        <v>16</v>
      </c>
      <c r="B29" s="27"/>
      <c r="C29" s="27"/>
      <c r="D29" s="183">
        <v>2276</v>
      </c>
      <c r="E29" s="27"/>
      <c r="F29" s="29">
        <v>0.22</v>
      </c>
      <c r="G29" s="26" t="s">
        <v>1963</v>
      </c>
      <c r="H29" s="26" t="s">
        <v>1964</v>
      </c>
      <c r="I29" s="26" t="s">
        <v>657</v>
      </c>
      <c r="J29" s="28">
        <v>1</v>
      </c>
      <c r="K29" s="26" t="s">
        <v>53</v>
      </c>
      <c r="L29" s="30">
        <v>0.22</v>
      </c>
      <c r="M29" s="31" t="s">
        <v>63</v>
      </c>
      <c r="N29" s="26" t="s">
        <v>149</v>
      </c>
      <c r="O29" s="30">
        <v>1.3</v>
      </c>
      <c r="P29" s="30">
        <v>1</v>
      </c>
    </row>
    <row r="30" spans="1:16" x14ac:dyDescent="0.25">
      <c r="A30" s="25">
        <f t="shared" si="0"/>
        <v>17</v>
      </c>
      <c r="B30" s="27"/>
      <c r="C30" s="26" t="s">
        <v>128</v>
      </c>
      <c r="D30" s="183">
        <v>115</v>
      </c>
      <c r="E30" s="27"/>
      <c r="F30" s="29">
        <v>0.14000000000000001</v>
      </c>
      <c r="G30" s="26" t="s">
        <v>1965</v>
      </c>
      <c r="H30" s="26" t="s">
        <v>1966</v>
      </c>
      <c r="I30" s="26" t="s">
        <v>657</v>
      </c>
      <c r="J30" s="28">
        <v>1</v>
      </c>
      <c r="K30" s="26" t="s">
        <v>473</v>
      </c>
      <c r="L30" s="30">
        <v>0.14000000000000001</v>
      </c>
      <c r="M30" s="31" t="s">
        <v>63</v>
      </c>
      <c r="N30" s="26" t="s">
        <v>1967</v>
      </c>
      <c r="O30" s="30">
        <v>1.35</v>
      </c>
      <c r="P30" s="30">
        <v>1</v>
      </c>
    </row>
    <row r="31" spans="1:16" x14ac:dyDescent="0.25">
      <c r="A31" s="25">
        <f t="shared" si="0"/>
        <v>18</v>
      </c>
      <c r="B31" s="27"/>
      <c r="C31" s="27"/>
      <c r="D31" s="183">
        <v>2115</v>
      </c>
      <c r="E31" s="26" t="s">
        <v>200</v>
      </c>
      <c r="F31" s="29">
        <v>0.22</v>
      </c>
      <c r="G31" s="26" t="s">
        <v>1625</v>
      </c>
      <c r="H31" s="26" t="s">
        <v>1968</v>
      </c>
      <c r="I31" s="26" t="s">
        <v>657</v>
      </c>
      <c r="J31" s="28">
        <v>2</v>
      </c>
      <c r="K31" s="26" t="s">
        <v>115</v>
      </c>
      <c r="L31" s="30">
        <v>0.44</v>
      </c>
      <c r="M31" s="31" t="s">
        <v>63</v>
      </c>
      <c r="N31" s="26" t="s">
        <v>1969</v>
      </c>
      <c r="O31" s="30">
        <v>1.75</v>
      </c>
      <c r="P31" s="30"/>
    </row>
    <row r="32" spans="1:16" x14ac:dyDescent="0.25">
      <c r="A32" s="25">
        <f t="shared" si="0"/>
        <v>19</v>
      </c>
      <c r="B32" s="27"/>
      <c r="C32" s="26" t="s">
        <v>128</v>
      </c>
      <c r="D32" s="183">
        <v>116</v>
      </c>
      <c r="E32" s="27"/>
      <c r="F32" s="29">
        <v>0.14000000000000001</v>
      </c>
      <c r="G32" s="26" t="s">
        <v>1970</v>
      </c>
      <c r="H32" s="26" t="s">
        <v>1971</v>
      </c>
      <c r="I32" s="26" t="s">
        <v>657</v>
      </c>
      <c r="J32" s="28">
        <v>1</v>
      </c>
      <c r="K32" s="26" t="s">
        <v>473</v>
      </c>
      <c r="L32" s="30">
        <v>0.14000000000000001</v>
      </c>
      <c r="M32" s="31" t="s">
        <v>63</v>
      </c>
      <c r="N32" s="26" t="s">
        <v>189</v>
      </c>
      <c r="O32" s="30">
        <v>1.35</v>
      </c>
      <c r="P32" s="30">
        <v>1</v>
      </c>
    </row>
    <row r="33" spans="1:16" x14ac:dyDescent="0.25">
      <c r="A33" s="25">
        <f t="shared" si="0"/>
        <v>20</v>
      </c>
      <c r="B33" s="27"/>
      <c r="C33" s="27"/>
      <c r="D33" s="184" t="s">
        <v>1972</v>
      </c>
      <c r="E33" s="26" t="s">
        <v>39</v>
      </c>
      <c r="F33" s="29">
        <v>0.22</v>
      </c>
      <c r="G33" s="26" t="s">
        <v>1973</v>
      </c>
      <c r="H33" s="26" t="s">
        <v>1974</v>
      </c>
      <c r="I33" s="26" t="s">
        <v>67</v>
      </c>
      <c r="J33" s="28">
        <v>50</v>
      </c>
      <c r="K33" s="26" t="s">
        <v>664</v>
      </c>
      <c r="L33" s="30">
        <v>11</v>
      </c>
      <c r="M33" s="31" t="s">
        <v>63</v>
      </c>
      <c r="N33" s="80" t="s">
        <v>1975</v>
      </c>
      <c r="O33" s="30">
        <v>20</v>
      </c>
      <c r="P33" s="30">
        <v>50</v>
      </c>
    </row>
    <row r="34" spans="1:16" x14ac:dyDescent="0.25">
      <c r="A34" s="25">
        <f t="shared" si="0"/>
        <v>21</v>
      </c>
      <c r="B34" s="27"/>
      <c r="C34" s="26" t="s">
        <v>128</v>
      </c>
      <c r="D34" s="183">
        <v>117</v>
      </c>
      <c r="E34" s="27"/>
      <c r="F34" s="29">
        <v>0.14000000000000001</v>
      </c>
      <c r="G34" s="26" t="s">
        <v>1976</v>
      </c>
      <c r="H34" s="26" t="s">
        <v>1977</v>
      </c>
      <c r="I34" s="26" t="s">
        <v>657</v>
      </c>
      <c r="J34" s="28">
        <v>1</v>
      </c>
      <c r="K34" s="26" t="s">
        <v>473</v>
      </c>
      <c r="L34" s="30">
        <v>0.14000000000000001</v>
      </c>
      <c r="M34" s="31" t="s">
        <v>63</v>
      </c>
      <c r="N34" s="26" t="s">
        <v>102</v>
      </c>
      <c r="O34" s="30">
        <v>1.5</v>
      </c>
      <c r="P34" s="30">
        <v>1</v>
      </c>
    </row>
    <row r="35" spans="1:16" s="272" customFormat="1" x14ac:dyDescent="0.25">
      <c r="A35" s="265">
        <f t="shared" si="0"/>
        <v>22</v>
      </c>
      <c r="B35" s="269" t="s">
        <v>86</v>
      </c>
      <c r="C35" s="269" t="s">
        <v>1137</v>
      </c>
      <c r="D35" s="283">
        <v>54</v>
      </c>
      <c r="E35" s="266"/>
      <c r="F35" s="268">
        <v>10</v>
      </c>
      <c r="G35" s="269" t="s">
        <v>1978</v>
      </c>
      <c r="H35" s="269" t="s">
        <v>1979</v>
      </c>
      <c r="I35" s="269" t="s">
        <v>657</v>
      </c>
      <c r="J35" s="267">
        <v>1</v>
      </c>
      <c r="K35" s="269" t="s">
        <v>53</v>
      </c>
      <c r="L35" s="270">
        <v>7.72</v>
      </c>
      <c r="M35" s="271" t="s">
        <v>63</v>
      </c>
      <c r="N35" s="269" t="s">
        <v>64</v>
      </c>
      <c r="O35" s="270">
        <v>22.5</v>
      </c>
      <c r="P35" s="270">
        <v>30</v>
      </c>
    </row>
    <row r="36" spans="1:16" x14ac:dyDescent="0.25">
      <c r="A36" s="79" t="s">
        <v>39</v>
      </c>
      <c r="B36" s="26" t="s">
        <v>200</v>
      </c>
      <c r="C36" s="27"/>
      <c r="D36" s="183">
        <v>2139</v>
      </c>
      <c r="E36" s="27"/>
      <c r="F36" s="29">
        <v>0.22</v>
      </c>
      <c r="G36" s="26" t="s">
        <v>1608</v>
      </c>
      <c r="H36" s="27"/>
      <c r="I36" s="26" t="s">
        <v>39</v>
      </c>
      <c r="J36" s="28">
        <v>1</v>
      </c>
      <c r="K36" s="26" t="s">
        <v>53</v>
      </c>
      <c r="L36" s="33" t="s">
        <v>39</v>
      </c>
      <c r="M36" s="26" t="s">
        <v>39</v>
      </c>
      <c r="N36" s="27"/>
      <c r="O36" s="30"/>
      <c r="P36" s="30"/>
    </row>
    <row r="37" spans="1:16" x14ac:dyDescent="0.25">
      <c r="A37" s="25">
        <v>23</v>
      </c>
      <c r="B37" s="27"/>
      <c r="C37" s="27"/>
      <c r="D37" s="183">
        <v>2336</v>
      </c>
      <c r="E37" s="27"/>
      <c r="F37" s="29">
        <v>0.22</v>
      </c>
      <c r="G37" s="26" t="s">
        <v>1980</v>
      </c>
      <c r="H37" s="26" t="s">
        <v>1981</v>
      </c>
      <c r="I37" s="26" t="s">
        <v>657</v>
      </c>
      <c r="J37" s="28">
        <v>1</v>
      </c>
      <c r="K37" s="26" t="s">
        <v>53</v>
      </c>
      <c r="L37" s="30">
        <v>0.22</v>
      </c>
      <c r="M37" s="31" t="s">
        <v>63</v>
      </c>
      <c r="N37" s="26" t="s">
        <v>667</v>
      </c>
      <c r="O37" s="30">
        <v>1.3</v>
      </c>
      <c r="P37" s="30">
        <v>1.5</v>
      </c>
    </row>
    <row r="38" spans="1:16" x14ac:dyDescent="0.25">
      <c r="A38" s="25">
        <f>A37+1</f>
        <v>24</v>
      </c>
      <c r="B38" s="27"/>
      <c r="C38" s="27"/>
      <c r="D38" s="183">
        <v>2349</v>
      </c>
      <c r="E38" s="27"/>
      <c r="F38" s="29">
        <v>0.22</v>
      </c>
      <c r="G38" s="26" t="s">
        <v>1982</v>
      </c>
      <c r="H38" s="26" t="s">
        <v>1983</v>
      </c>
      <c r="I38" s="26" t="s">
        <v>657</v>
      </c>
      <c r="J38" s="28">
        <v>1</v>
      </c>
      <c r="K38" s="26" t="s">
        <v>53</v>
      </c>
      <c r="L38" s="30">
        <v>0.22</v>
      </c>
      <c r="M38" s="31" t="s">
        <v>63</v>
      </c>
      <c r="N38" s="26" t="s">
        <v>564</v>
      </c>
      <c r="O38" s="30">
        <v>1.3</v>
      </c>
      <c r="P38" s="30">
        <v>1</v>
      </c>
    </row>
    <row r="39" spans="1:16" x14ac:dyDescent="0.25">
      <c r="A39" s="25">
        <f>A38+1</f>
        <v>25</v>
      </c>
      <c r="B39" s="26" t="s">
        <v>86</v>
      </c>
      <c r="C39" s="27"/>
      <c r="D39" s="183">
        <v>2349</v>
      </c>
      <c r="E39" s="27"/>
      <c r="F39" s="29">
        <v>0.22</v>
      </c>
      <c r="G39" s="26" t="s">
        <v>1982</v>
      </c>
      <c r="H39" s="26" t="s">
        <v>1983</v>
      </c>
      <c r="I39" s="26" t="s">
        <v>657</v>
      </c>
      <c r="J39" s="28">
        <v>1</v>
      </c>
      <c r="K39" s="26" t="s">
        <v>53</v>
      </c>
      <c r="L39" s="30">
        <v>0.22</v>
      </c>
      <c r="M39" s="31" t="s">
        <v>63</v>
      </c>
      <c r="N39" s="26" t="s">
        <v>564</v>
      </c>
      <c r="O39" s="30">
        <v>4</v>
      </c>
      <c r="P39" s="30"/>
    </row>
    <row r="40" spans="1:16" x14ac:dyDescent="0.25">
      <c r="A40" s="79" t="s">
        <v>39</v>
      </c>
      <c r="B40" s="26" t="s">
        <v>200</v>
      </c>
      <c r="C40" s="27"/>
      <c r="D40" s="183"/>
      <c r="E40" s="27"/>
      <c r="F40" s="29"/>
      <c r="G40" s="26" t="s">
        <v>1984</v>
      </c>
      <c r="H40" s="26" t="s">
        <v>1983</v>
      </c>
      <c r="I40" s="26" t="s">
        <v>39</v>
      </c>
      <c r="J40" s="28">
        <v>1</v>
      </c>
      <c r="K40" s="26" t="s">
        <v>53</v>
      </c>
      <c r="L40" s="33" t="s">
        <v>39</v>
      </c>
      <c r="M40" s="26" t="s">
        <v>39</v>
      </c>
      <c r="N40" s="26" t="s">
        <v>1985</v>
      </c>
      <c r="O40" s="30"/>
      <c r="P40" s="30"/>
    </row>
    <row r="41" spans="1:16" x14ac:dyDescent="0.25">
      <c r="A41" s="25">
        <v>26</v>
      </c>
      <c r="B41" s="27"/>
      <c r="C41" s="27"/>
      <c r="D41" s="183">
        <v>2350</v>
      </c>
      <c r="E41" s="27"/>
      <c r="F41" s="29">
        <v>0.22</v>
      </c>
      <c r="G41" s="26" t="s">
        <v>1986</v>
      </c>
      <c r="H41" s="26" t="s">
        <v>1987</v>
      </c>
      <c r="I41" s="26" t="s">
        <v>657</v>
      </c>
      <c r="J41" s="28">
        <v>1</v>
      </c>
      <c r="K41" s="26" t="s">
        <v>53</v>
      </c>
      <c r="L41" s="30">
        <v>0.22</v>
      </c>
      <c r="M41" s="31" t="s">
        <v>63</v>
      </c>
      <c r="N41" s="26" t="s">
        <v>1988</v>
      </c>
      <c r="O41" s="30">
        <v>1.3</v>
      </c>
      <c r="P41" s="30">
        <v>1</v>
      </c>
    </row>
    <row r="42" spans="1:16" x14ac:dyDescent="0.25">
      <c r="A42" s="25">
        <f t="shared" ref="A42:A54" si="1">A41+1</f>
        <v>27</v>
      </c>
      <c r="B42" s="27"/>
      <c r="C42" s="27"/>
      <c r="D42" s="184" t="s">
        <v>1989</v>
      </c>
      <c r="E42" s="27"/>
      <c r="F42" s="29">
        <v>0.22</v>
      </c>
      <c r="G42" s="26" t="s">
        <v>1990</v>
      </c>
      <c r="H42" s="26" t="s">
        <v>1991</v>
      </c>
      <c r="I42" s="26" t="s">
        <v>657</v>
      </c>
      <c r="J42" s="28">
        <v>4</v>
      </c>
      <c r="K42" s="26" t="s">
        <v>631</v>
      </c>
      <c r="L42" s="30">
        <v>0.88</v>
      </c>
      <c r="M42" s="31" t="s">
        <v>63</v>
      </c>
      <c r="N42" s="26" t="s">
        <v>1992</v>
      </c>
      <c r="O42" s="30">
        <v>2.65</v>
      </c>
      <c r="P42" s="30">
        <v>2.5</v>
      </c>
    </row>
    <row r="43" spans="1:16" x14ac:dyDescent="0.25">
      <c r="A43" s="25">
        <f t="shared" si="1"/>
        <v>28</v>
      </c>
      <c r="B43" s="27"/>
      <c r="C43" s="27"/>
      <c r="D43" s="183">
        <v>2176</v>
      </c>
      <c r="E43" s="27"/>
      <c r="F43" s="29">
        <v>0.1</v>
      </c>
      <c r="G43" s="26" t="s">
        <v>1993</v>
      </c>
      <c r="H43" s="26" t="s">
        <v>1994</v>
      </c>
      <c r="I43" s="26" t="s">
        <v>657</v>
      </c>
      <c r="J43" s="28">
        <v>3</v>
      </c>
      <c r="K43" s="26" t="s">
        <v>1334</v>
      </c>
      <c r="L43" s="30">
        <v>0.3</v>
      </c>
      <c r="M43" s="31" t="s">
        <v>63</v>
      </c>
      <c r="N43" s="26" t="s">
        <v>1995</v>
      </c>
      <c r="O43" s="30">
        <v>1.5</v>
      </c>
      <c r="P43" s="30">
        <v>3</v>
      </c>
    </row>
    <row r="44" spans="1:16" x14ac:dyDescent="0.25">
      <c r="A44" s="25">
        <f t="shared" si="1"/>
        <v>29</v>
      </c>
      <c r="B44" s="27"/>
      <c r="C44" s="27"/>
      <c r="D44" s="183">
        <v>2196</v>
      </c>
      <c r="E44" s="27"/>
      <c r="F44" s="29">
        <v>5</v>
      </c>
      <c r="G44" s="26" t="s">
        <v>1996</v>
      </c>
      <c r="H44" s="26" t="s">
        <v>1997</v>
      </c>
      <c r="I44" s="26" t="s">
        <v>657</v>
      </c>
      <c r="J44" s="28">
        <v>1</v>
      </c>
      <c r="K44" s="26" t="s">
        <v>53</v>
      </c>
      <c r="L44" s="30">
        <v>5</v>
      </c>
      <c r="M44" s="31" t="s">
        <v>63</v>
      </c>
      <c r="N44" s="26" t="s">
        <v>1998</v>
      </c>
      <c r="O44" s="30">
        <v>10.5</v>
      </c>
      <c r="P44" s="30">
        <v>15</v>
      </c>
    </row>
    <row r="45" spans="1:16" x14ac:dyDescent="0.25">
      <c r="A45" s="25">
        <f t="shared" si="1"/>
        <v>30</v>
      </c>
      <c r="B45" s="27"/>
      <c r="C45" s="27"/>
      <c r="D45" s="183">
        <v>2337</v>
      </c>
      <c r="E45" s="27"/>
      <c r="F45" s="29">
        <v>0.22</v>
      </c>
      <c r="G45" s="26" t="s">
        <v>1999</v>
      </c>
      <c r="H45" s="26" t="s">
        <v>2000</v>
      </c>
      <c r="I45" s="26" t="s">
        <v>657</v>
      </c>
      <c r="J45" s="28">
        <v>1</v>
      </c>
      <c r="K45" s="26" t="s">
        <v>53</v>
      </c>
      <c r="L45" s="30">
        <v>0.22</v>
      </c>
      <c r="M45" s="31" t="s">
        <v>63</v>
      </c>
      <c r="N45" s="26" t="s">
        <v>669</v>
      </c>
      <c r="O45" s="30">
        <v>1.3</v>
      </c>
      <c r="P45" s="30">
        <v>1.5</v>
      </c>
    </row>
    <row r="46" spans="1:16" x14ac:dyDescent="0.25">
      <c r="A46" s="25">
        <f t="shared" si="1"/>
        <v>31</v>
      </c>
      <c r="B46" s="27"/>
      <c r="C46" s="27"/>
      <c r="D46" s="183">
        <v>2359</v>
      </c>
      <c r="E46" s="26" t="s">
        <v>86</v>
      </c>
      <c r="F46" s="29">
        <v>0.22</v>
      </c>
      <c r="G46" s="85" t="s">
        <v>2001</v>
      </c>
      <c r="H46" s="26" t="s">
        <v>2002</v>
      </c>
      <c r="I46" s="26" t="s">
        <v>657</v>
      </c>
      <c r="J46" s="28">
        <v>5</v>
      </c>
      <c r="K46" s="26" t="s">
        <v>1660</v>
      </c>
      <c r="L46" s="30">
        <v>1.1000000000000001</v>
      </c>
      <c r="M46" s="31" t="s">
        <v>63</v>
      </c>
      <c r="N46" s="26" t="s">
        <v>564</v>
      </c>
      <c r="O46" s="30">
        <v>3.4</v>
      </c>
      <c r="P46" s="30">
        <v>4</v>
      </c>
    </row>
    <row r="47" spans="1:16" x14ac:dyDescent="0.25">
      <c r="A47" s="25">
        <f t="shared" si="1"/>
        <v>32</v>
      </c>
      <c r="B47" s="27"/>
      <c r="C47" s="26" t="s">
        <v>598</v>
      </c>
      <c r="D47" s="183">
        <v>38</v>
      </c>
      <c r="E47" s="27"/>
      <c r="F47" s="29">
        <v>0.14000000000000001</v>
      </c>
      <c r="G47" s="26" t="s">
        <v>2003</v>
      </c>
      <c r="H47" s="26" t="s">
        <v>2004</v>
      </c>
      <c r="I47" s="26" t="s">
        <v>67</v>
      </c>
      <c r="J47" s="28">
        <v>2</v>
      </c>
      <c r="K47" s="26" t="s">
        <v>473</v>
      </c>
      <c r="L47" s="30">
        <v>0.28000000000000003</v>
      </c>
      <c r="M47" s="31" t="s">
        <v>63</v>
      </c>
      <c r="N47" s="26" t="s">
        <v>564</v>
      </c>
      <c r="O47" s="30">
        <v>1.75</v>
      </c>
      <c r="P47" s="30">
        <v>1.25</v>
      </c>
    </row>
    <row r="48" spans="1:16" x14ac:dyDescent="0.25">
      <c r="A48" s="25">
        <f t="shared" si="1"/>
        <v>33</v>
      </c>
      <c r="B48" s="27"/>
      <c r="C48" s="26" t="s">
        <v>598</v>
      </c>
      <c r="D48" s="183">
        <v>38</v>
      </c>
      <c r="E48" s="27"/>
      <c r="F48" s="29">
        <v>0.14000000000000001</v>
      </c>
      <c r="G48" s="26" t="s">
        <v>2003</v>
      </c>
      <c r="H48" s="26" t="s">
        <v>2004</v>
      </c>
      <c r="I48" s="26" t="s">
        <v>101</v>
      </c>
      <c r="J48" s="28">
        <v>2</v>
      </c>
      <c r="K48" s="26" t="s">
        <v>473</v>
      </c>
      <c r="L48" s="30">
        <v>0.28000000000000003</v>
      </c>
      <c r="M48" s="31" t="s">
        <v>63</v>
      </c>
      <c r="N48" s="26" t="s">
        <v>564</v>
      </c>
      <c r="O48" s="30">
        <v>1.1000000000000001</v>
      </c>
      <c r="P48" s="30">
        <v>1.25</v>
      </c>
    </row>
    <row r="49" spans="1:16" x14ac:dyDescent="0.25">
      <c r="A49" s="25">
        <f t="shared" si="1"/>
        <v>34</v>
      </c>
      <c r="B49" s="27"/>
      <c r="C49" s="27"/>
      <c r="D49" s="183">
        <v>2338</v>
      </c>
      <c r="E49" s="27"/>
      <c r="F49" s="29">
        <v>0.22</v>
      </c>
      <c r="G49" s="26" t="s">
        <v>2005</v>
      </c>
      <c r="H49" s="26" t="s">
        <v>2006</v>
      </c>
      <c r="I49" s="26" t="s">
        <v>657</v>
      </c>
      <c r="J49" s="28">
        <v>1</v>
      </c>
      <c r="K49" s="26" t="s">
        <v>53</v>
      </c>
      <c r="L49" s="30">
        <v>0.22</v>
      </c>
      <c r="M49" s="31" t="s">
        <v>63</v>
      </c>
      <c r="N49" s="26" t="s">
        <v>671</v>
      </c>
      <c r="O49" s="30">
        <v>1.3</v>
      </c>
      <c r="P49" s="30">
        <v>1.5</v>
      </c>
    </row>
    <row r="50" spans="1:16" x14ac:dyDescent="0.25">
      <c r="A50" s="25">
        <f t="shared" si="1"/>
        <v>35</v>
      </c>
      <c r="B50" s="27"/>
      <c r="C50" s="27"/>
      <c r="D50" s="183">
        <v>2360</v>
      </c>
      <c r="E50" s="27"/>
      <c r="F50" s="29">
        <v>0.22</v>
      </c>
      <c r="G50" s="26" t="s">
        <v>2007</v>
      </c>
      <c r="H50" s="26" t="s">
        <v>2008</v>
      </c>
      <c r="I50" s="26" t="s">
        <v>657</v>
      </c>
      <c r="J50" s="28">
        <v>1</v>
      </c>
      <c r="K50" s="26" t="s">
        <v>53</v>
      </c>
      <c r="L50" s="30">
        <v>0.22</v>
      </c>
      <c r="M50" s="31" t="s">
        <v>63</v>
      </c>
      <c r="N50" s="26" t="s">
        <v>189</v>
      </c>
      <c r="O50" s="30">
        <v>1.3</v>
      </c>
      <c r="P50" s="30">
        <v>1.25</v>
      </c>
    </row>
    <row r="51" spans="1:16" x14ac:dyDescent="0.25">
      <c r="A51" s="25">
        <f t="shared" si="1"/>
        <v>36</v>
      </c>
      <c r="B51" s="27"/>
      <c r="C51" s="27"/>
      <c r="D51" s="183">
        <v>2361</v>
      </c>
      <c r="E51" s="27"/>
      <c r="F51" s="29">
        <v>0.22</v>
      </c>
      <c r="G51" s="26" t="s">
        <v>2009</v>
      </c>
      <c r="H51" s="26" t="s">
        <v>2010</v>
      </c>
      <c r="I51" s="26" t="s">
        <v>657</v>
      </c>
      <c r="J51" s="28">
        <v>1</v>
      </c>
      <c r="K51" s="26" t="s">
        <v>53</v>
      </c>
      <c r="L51" s="30">
        <v>0.22</v>
      </c>
      <c r="M51" s="31" t="s">
        <v>63</v>
      </c>
      <c r="N51" s="26" t="s">
        <v>64</v>
      </c>
      <c r="O51" s="30">
        <v>1.3</v>
      </c>
      <c r="P51" s="30">
        <v>7.5</v>
      </c>
    </row>
    <row r="52" spans="1:16" x14ac:dyDescent="0.25">
      <c r="A52" s="25">
        <f t="shared" si="1"/>
        <v>37</v>
      </c>
      <c r="B52" s="27"/>
      <c r="C52" s="26" t="s">
        <v>128</v>
      </c>
      <c r="D52" s="183">
        <v>118</v>
      </c>
      <c r="E52" s="27"/>
      <c r="F52" s="29">
        <v>0.14000000000000001</v>
      </c>
      <c r="G52" s="26" t="s">
        <v>2011</v>
      </c>
      <c r="H52" s="26" t="s">
        <v>2012</v>
      </c>
      <c r="I52" s="26" t="s">
        <v>657</v>
      </c>
      <c r="J52" s="28">
        <v>1</v>
      </c>
      <c r="K52" s="26" t="s">
        <v>473</v>
      </c>
      <c r="L52" s="30">
        <v>0.14000000000000001</v>
      </c>
      <c r="M52" s="31" t="s">
        <v>63</v>
      </c>
      <c r="N52" s="26" t="s">
        <v>2013</v>
      </c>
      <c r="O52" s="30">
        <v>1.5</v>
      </c>
      <c r="P52" s="30">
        <v>1</v>
      </c>
    </row>
    <row r="53" spans="1:16" x14ac:dyDescent="0.25">
      <c r="A53" s="25">
        <f t="shared" si="1"/>
        <v>38</v>
      </c>
      <c r="B53" s="27"/>
      <c r="C53" s="27"/>
      <c r="D53" s="183">
        <v>2253</v>
      </c>
      <c r="E53" s="27"/>
      <c r="F53" s="29">
        <v>0.05</v>
      </c>
      <c r="G53" s="26" t="s">
        <v>2014</v>
      </c>
      <c r="H53" s="26" t="s">
        <v>2015</v>
      </c>
      <c r="I53" s="26" t="s">
        <v>657</v>
      </c>
      <c r="J53" s="28">
        <v>5</v>
      </c>
      <c r="K53" s="85" t="s">
        <v>1297</v>
      </c>
      <c r="L53" s="30">
        <v>0.25</v>
      </c>
      <c r="M53" s="31" t="s">
        <v>63</v>
      </c>
      <c r="N53" s="26" t="s">
        <v>699</v>
      </c>
      <c r="O53" s="30">
        <v>1.5</v>
      </c>
      <c r="P53" s="30">
        <v>1</v>
      </c>
    </row>
    <row r="54" spans="1:16" x14ac:dyDescent="0.25">
      <c r="A54" s="25">
        <f t="shared" si="1"/>
        <v>39</v>
      </c>
      <c r="B54" s="26" t="s">
        <v>86</v>
      </c>
      <c r="C54" s="27"/>
      <c r="D54" s="183">
        <v>2262</v>
      </c>
      <c r="E54" s="27"/>
      <c r="F54" s="29">
        <v>0.17499999999999999</v>
      </c>
      <c r="G54" s="26" t="s">
        <v>2016</v>
      </c>
      <c r="H54" s="26" t="s">
        <v>2015</v>
      </c>
      <c r="I54" s="26" t="s">
        <v>657</v>
      </c>
      <c r="J54" s="28">
        <v>2</v>
      </c>
      <c r="K54" s="26" t="s">
        <v>115</v>
      </c>
      <c r="L54" s="30">
        <v>0.7</v>
      </c>
      <c r="M54" s="31" t="s">
        <v>63</v>
      </c>
      <c r="N54" s="26" t="s">
        <v>699</v>
      </c>
      <c r="O54" s="30">
        <v>2.1</v>
      </c>
      <c r="P54" s="30">
        <v>2.5</v>
      </c>
    </row>
    <row r="55" spans="1:16" x14ac:dyDescent="0.25">
      <c r="A55" s="79" t="s">
        <v>39</v>
      </c>
      <c r="B55" s="26" t="s">
        <v>200</v>
      </c>
      <c r="C55" s="27"/>
      <c r="D55" s="183">
        <v>2262</v>
      </c>
      <c r="E55" s="26" t="s">
        <v>86</v>
      </c>
      <c r="F55" s="29">
        <v>0.17499999999999999</v>
      </c>
      <c r="G55" s="26" t="s">
        <v>2017</v>
      </c>
      <c r="H55" s="26" t="s">
        <v>2015</v>
      </c>
      <c r="I55" s="26" t="s">
        <v>39</v>
      </c>
      <c r="J55" s="28">
        <v>2</v>
      </c>
      <c r="K55" s="26" t="s">
        <v>115</v>
      </c>
      <c r="L55" s="33" t="s">
        <v>39</v>
      </c>
      <c r="M55" s="26" t="s">
        <v>39</v>
      </c>
      <c r="N55" s="27"/>
      <c r="O55" s="30"/>
      <c r="P55" s="30"/>
    </row>
    <row r="56" spans="1:16" x14ac:dyDescent="0.25">
      <c r="A56" s="25">
        <v>40</v>
      </c>
      <c r="B56" s="27"/>
      <c r="C56" s="26" t="s">
        <v>128</v>
      </c>
      <c r="D56" s="183">
        <v>119</v>
      </c>
      <c r="E56" s="27"/>
      <c r="F56" s="29">
        <v>0.14000000000000001</v>
      </c>
      <c r="G56" s="26" t="s">
        <v>2018</v>
      </c>
      <c r="H56" s="26" t="s">
        <v>2019</v>
      </c>
      <c r="I56" s="26" t="s">
        <v>657</v>
      </c>
      <c r="J56" s="28">
        <v>1</v>
      </c>
      <c r="K56" s="26" t="s">
        <v>473</v>
      </c>
      <c r="L56" s="30">
        <v>0.14000000000000001</v>
      </c>
      <c r="M56" s="31" t="s">
        <v>63</v>
      </c>
      <c r="N56" s="26" t="s">
        <v>2020</v>
      </c>
      <c r="O56" s="30">
        <v>1.5</v>
      </c>
      <c r="P56" s="30">
        <v>1.25</v>
      </c>
    </row>
    <row r="57" spans="1:16" x14ac:dyDescent="0.25">
      <c r="A57" s="25">
        <f>A56+1</f>
        <v>41</v>
      </c>
      <c r="B57" s="27"/>
      <c r="C57" s="27"/>
      <c r="D57" s="183">
        <v>2366</v>
      </c>
      <c r="E57" s="26" t="s">
        <v>86</v>
      </c>
      <c r="F57" s="29">
        <v>0.22</v>
      </c>
      <c r="G57" s="26" t="s">
        <v>2021</v>
      </c>
      <c r="H57" s="26" t="s">
        <v>2022</v>
      </c>
      <c r="I57" s="26" t="s">
        <v>657</v>
      </c>
      <c r="J57" s="28">
        <v>10</v>
      </c>
      <c r="K57" s="26" t="s">
        <v>976</v>
      </c>
      <c r="L57" s="30">
        <v>1.1000000000000001</v>
      </c>
      <c r="M57" s="31" t="s">
        <v>63</v>
      </c>
      <c r="N57" s="26" t="s">
        <v>102</v>
      </c>
      <c r="O57" s="30">
        <v>3.4</v>
      </c>
      <c r="P57" s="30">
        <v>3</v>
      </c>
    </row>
    <row r="58" spans="1:16" x14ac:dyDescent="0.25">
      <c r="A58" s="25">
        <f>A57+1</f>
        <v>42</v>
      </c>
      <c r="B58" s="27"/>
      <c r="C58" s="27"/>
      <c r="D58" s="183">
        <v>2367</v>
      </c>
      <c r="E58" s="27"/>
      <c r="F58" s="29">
        <v>0.22</v>
      </c>
      <c r="G58" s="26" t="s">
        <v>939</v>
      </c>
      <c r="H58" s="26" t="s">
        <v>2023</v>
      </c>
      <c r="I58" s="26" t="s">
        <v>657</v>
      </c>
      <c r="J58" s="28">
        <v>1</v>
      </c>
      <c r="K58" s="26" t="s">
        <v>53</v>
      </c>
      <c r="L58" s="30">
        <v>0.22</v>
      </c>
      <c r="M58" s="31" t="s">
        <v>63</v>
      </c>
      <c r="N58" s="26" t="s">
        <v>564</v>
      </c>
      <c r="O58" s="30">
        <v>1.3</v>
      </c>
      <c r="P58" s="30">
        <v>1.25</v>
      </c>
    </row>
    <row r="59" spans="1:16" x14ac:dyDescent="0.25">
      <c r="A59" s="25">
        <f>A58+1</f>
        <v>43</v>
      </c>
      <c r="B59" s="27"/>
      <c r="C59" s="27"/>
      <c r="D59" s="183">
        <v>2368</v>
      </c>
      <c r="E59" s="27"/>
      <c r="F59" s="29">
        <v>0.22</v>
      </c>
      <c r="G59" s="26" t="s">
        <v>941</v>
      </c>
      <c r="H59" s="26" t="s">
        <v>2023</v>
      </c>
      <c r="I59" s="26" t="s">
        <v>657</v>
      </c>
      <c r="J59" s="28">
        <v>1</v>
      </c>
      <c r="K59" s="26" t="s">
        <v>53</v>
      </c>
      <c r="L59" s="30">
        <v>0.22</v>
      </c>
      <c r="M59" s="31" t="s">
        <v>63</v>
      </c>
      <c r="N59" s="26" t="s">
        <v>2024</v>
      </c>
      <c r="O59" s="30">
        <v>1.3</v>
      </c>
      <c r="P59" s="30">
        <v>1.25</v>
      </c>
    </row>
    <row r="60" spans="1:16" x14ac:dyDescent="0.25">
      <c r="A60" s="25">
        <f>A59+1</f>
        <v>44</v>
      </c>
      <c r="B60" s="26" t="s">
        <v>39</v>
      </c>
      <c r="C60" s="27"/>
      <c r="D60" s="183">
        <v>2276</v>
      </c>
      <c r="E60" s="26" t="s">
        <v>86</v>
      </c>
      <c r="F60" s="29">
        <v>0.22</v>
      </c>
      <c r="G60" s="26" t="s">
        <v>2025</v>
      </c>
      <c r="H60" s="26" t="s">
        <v>2026</v>
      </c>
      <c r="I60" s="26" t="s">
        <v>67</v>
      </c>
      <c r="J60" s="28">
        <v>20</v>
      </c>
      <c r="K60" s="26" t="s">
        <v>2027</v>
      </c>
      <c r="L60" s="30">
        <v>4.4000000000000004</v>
      </c>
      <c r="M60" s="31" t="s">
        <v>63</v>
      </c>
      <c r="N60" s="26" t="s">
        <v>564</v>
      </c>
      <c r="O60" s="30">
        <v>7</v>
      </c>
      <c r="P60" s="30">
        <v>8</v>
      </c>
    </row>
    <row r="61" spans="1:16" x14ac:dyDescent="0.25">
      <c r="A61" s="32"/>
      <c r="B61" s="27"/>
      <c r="C61" s="27"/>
      <c r="D61" s="183"/>
      <c r="E61" s="27"/>
      <c r="F61" s="29"/>
      <c r="G61" s="27"/>
      <c r="H61" s="27"/>
      <c r="I61" s="27"/>
      <c r="J61" s="27"/>
      <c r="K61" s="27"/>
      <c r="L61" s="30"/>
      <c r="M61" s="27"/>
      <c r="N61" s="27"/>
      <c r="O61" s="30"/>
      <c r="P61" s="30"/>
    </row>
    <row r="62" spans="1:16" x14ac:dyDescent="0.25">
      <c r="A62" s="32"/>
      <c r="B62" s="27"/>
      <c r="C62" s="27"/>
      <c r="D62" s="183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32"/>
      <c r="B63" s="27"/>
      <c r="C63" s="27"/>
      <c r="D63" s="183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32"/>
      <c r="B64" s="27"/>
      <c r="C64" s="27"/>
      <c r="D64" s="183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32"/>
      <c r="B65" s="27"/>
      <c r="C65" s="27"/>
      <c r="D65" s="183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32"/>
      <c r="B66" s="27"/>
      <c r="C66" s="27"/>
      <c r="D66" s="183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32"/>
      <c r="B67" s="27"/>
      <c r="C67" s="27"/>
      <c r="D67" s="183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32"/>
      <c r="B68" s="27"/>
      <c r="C68" s="27"/>
      <c r="D68" s="183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32"/>
      <c r="B69" s="27"/>
      <c r="C69" s="27"/>
      <c r="D69" s="183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183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183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183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183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183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183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183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183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183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183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183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183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183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183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183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183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ht="16.5" thickBot="1" x14ac:dyDescent="0.3">
      <c r="A86" s="32"/>
      <c r="B86" s="27"/>
      <c r="C86" s="27"/>
      <c r="D86" s="183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2028</v>
      </c>
      <c r="O88" s="90"/>
      <c r="P88" s="91"/>
    </row>
    <row r="89" spans="1:16" ht="16.5" thickTop="1" x14ac:dyDescent="0.25">
      <c r="A89" s="178"/>
      <c r="B89" s="143"/>
      <c r="C89" s="143"/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94"/>
    </row>
    <row r="90" spans="1:16" x14ac:dyDescent="0.25">
      <c r="A90" s="178"/>
      <c r="B90" s="143"/>
      <c r="C90" s="143"/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64"/>
      <c r="P90" s="65">
        <f>SUM(L10:L86)</f>
        <v>42.169999999999995</v>
      </c>
    </row>
    <row r="91" spans="1:16" x14ac:dyDescent="0.25">
      <c r="A91" s="178"/>
      <c r="B91" s="143"/>
      <c r="C91" s="143"/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64"/>
      <c r="P91" s="65">
        <f>SUM(O10:O87)</f>
        <v>127.59999999999998</v>
      </c>
    </row>
    <row r="92" spans="1:16" x14ac:dyDescent="0.25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64"/>
      <c r="P92" s="65">
        <f>IF(SUM(P10:P87)&gt;0,SUM(P10:P87)," ")</f>
        <v>183.25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96">
        <f>SUM(J10:J86)</f>
        <v>167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&amp;LFDCINV14.XLS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198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1199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2029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28">
        <v>2339</v>
      </c>
      <c r="E10" s="27"/>
      <c r="F10" s="29">
        <v>0.22</v>
      </c>
      <c r="G10" s="26" t="s">
        <v>2030</v>
      </c>
      <c r="H10" s="26" t="s">
        <v>2031</v>
      </c>
      <c r="I10" s="26" t="s">
        <v>657</v>
      </c>
      <c r="J10" s="28">
        <v>1</v>
      </c>
      <c r="K10" s="26" t="s">
        <v>53</v>
      </c>
      <c r="L10" s="30">
        <v>0.22</v>
      </c>
      <c r="M10" s="31" t="s">
        <v>63</v>
      </c>
      <c r="N10" s="26" t="s">
        <v>673</v>
      </c>
      <c r="O10" s="30">
        <v>1.3</v>
      </c>
      <c r="P10" s="30">
        <v>1.5</v>
      </c>
    </row>
    <row r="11" spans="1:16" x14ac:dyDescent="0.25">
      <c r="A11" s="25">
        <f t="shared" ref="A11:A28" si="0">A10+1</f>
        <v>2</v>
      </c>
      <c r="B11" s="27"/>
      <c r="C11" s="27"/>
      <c r="D11" s="28">
        <v>2340</v>
      </c>
      <c r="E11" s="27"/>
      <c r="F11" s="29">
        <v>0.22</v>
      </c>
      <c r="G11" s="26" t="s">
        <v>2032</v>
      </c>
      <c r="H11" s="26" t="s">
        <v>2033</v>
      </c>
      <c r="I11" s="26" t="s">
        <v>657</v>
      </c>
      <c r="J11" s="28">
        <v>1</v>
      </c>
      <c r="K11" s="26" t="s">
        <v>53</v>
      </c>
      <c r="L11" s="30">
        <v>0.22</v>
      </c>
      <c r="M11" s="31" t="s">
        <v>63</v>
      </c>
      <c r="N11" s="26" t="s">
        <v>675</v>
      </c>
      <c r="O11" s="30">
        <v>1.3</v>
      </c>
      <c r="P11" s="30">
        <v>1.5</v>
      </c>
    </row>
    <row r="12" spans="1:16" x14ac:dyDescent="0.25">
      <c r="A12" s="25">
        <f t="shared" si="0"/>
        <v>3</v>
      </c>
      <c r="B12" s="27"/>
      <c r="C12" s="27"/>
      <c r="D12" s="28">
        <v>2369</v>
      </c>
      <c r="E12" s="27"/>
      <c r="F12" s="29">
        <v>0.22</v>
      </c>
      <c r="G12" s="26" t="s">
        <v>2034</v>
      </c>
      <c r="H12" s="26" t="s">
        <v>2035</v>
      </c>
      <c r="I12" s="26" t="s">
        <v>657</v>
      </c>
      <c r="J12" s="28">
        <v>1</v>
      </c>
      <c r="K12" s="26" t="s">
        <v>53</v>
      </c>
      <c r="L12" s="30">
        <v>0.22</v>
      </c>
      <c r="M12" s="31" t="s">
        <v>63</v>
      </c>
      <c r="N12" s="26" t="s">
        <v>425</v>
      </c>
      <c r="O12" s="30">
        <v>1.3</v>
      </c>
      <c r="P12" s="30">
        <v>1</v>
      </c>
    </row>
    <row r="13" spans="1:16" x14ac:dyDescent="0.25">
      <c r="A13" s="25">
        <f t="shared" si="0"/>
        <v>4</v>
      </c>
      <c r="B13" s="27"/>
      <c r="C13" s="27"/>
      <c r="D13" s="28">
        <v>2370</v>
      </c>
      <c r="E13" s="27"/>
      <c r="F13" s="29">
        <v>0.22</v>
      </c>
      <c r="G13" s="26" t="s">
        <v>2036</v>
      </c>
      <c r="H13" s="26" t="s">
        <v>2037</v>
      </c>
      <c r="I13" s="26" t="s">
        <v>657</v>
      </c>
      <c r="J13" s="28">
        <v>1</v>
      </c>
      <c r="K13" s="26" t="s">
        <v>53</v>
      </c>
      <c r="L13" s="30">
        <v>0.22</v>
      </c>
      <c r="M13" s="31" t="s">
        <v>63</v>
      </c>
      <c r="N13" s="26" t="s">
        <v>564</v>
      </c>
      <c r="O13" s="30">
        <v>1.3</v>
      </c>
      <c r="P13" s="30">
        <v>1.75</v>
      </c>
    </row>
    <row r="14" spans="1:16" x14ac:dyDescent="0.25">
      <c r="A14" s="25">
        <f t="shared" si="0"/>
        <v>5</v>
      </c>
      <c r="B14" s="27"/>
      <c r="C14" s="27"/>
      <c r="D14" s="28">
        <v>2371</v>
      </c>
      <c r="E14" s="27"/>
      <c r="F14" s="29">
        <v>0.22</v>
      </c>
      <c r="G14" s="26" t="s">
        <v>2038</v>
      </c>
      <c r="H14" s="26" t="s">
        <v>2039</v>
      </c>
      <c r="I14" s="26" t="s">
        <v>657</v>
      </c>
      <c r="J14" s="28">
        <v>1</v>
      </c>
      <c r="K14" s="26" t="s">
        <v>53</v>
      </c>
      <c r="L14" s="30">
        <v>0.22</v>
      </c>
      <c r="M14" s="31" t="s">
        <v>63</v>
      </c>
      <c r="N14" s="26" t="s">
        <v>693</v>
      </c>
      <c r="O14" s="30">
        <v>1.3</v>
      </c>
      <c r="P14" s="30">
        <v>1.75</v>
      </c>
    </row>
    <row r="15" spans="1:16" x14ac:dyDescent="0.25">
      <c r="A15" s="25">
        <f t="shared" si="0"/>
        <v>6</v>
      </c>
      <c r="B15" s="27"/>
      <c r="C15" s="27"/>
      <c r="D15" s="109" t="s">
        <v>2040</v>
      </c>
      <c r="E15" s="27"/>
      <c r="F15" s="29">
        <v>0.22</v>
      </c>
      <c r="G15" s="26" t="s">
        <v>2041</v>
      </c>
      <c r="H15" s="26" t="s">
        <v>2042</v>
      </c>
      <c r="I15" s="26" t="s">
        <v>657</v>
      </c>
      <c r="J15" s="28">
        <v>4</v>
      </c>
      <c r="K15" s="26" t="s">
        <v>631</v>
      </c>
      <c r="L15" s="30">
        <v>0.88</v>
      </c>
      <c r="M15" s="31" t="s">
        <v>63</v>
      </c>
      <c r="N15" s="26" t="s">
        <v>64</v>
      </c>
      <c r="O15" s="30">
        <v>2.65</v>
      </c>
      <c r="P15" s="30">
        <v>4.5</v>
      </c>
    </row>
    <row r="16" spans="1:16" x14ac:dyDescent="0.25">
      <c r="A16" s="25">
        <f t="shared" si="0"/>
        <v>7</v>
      </c>
      <c r="B16" s="27"/>
      <c r="C16" s="27"/>
      <c r="D16" s="28">
        <v>2341</v>
      </c>
      <c r="E16" s="27"/>
      <c r="F16" s="29">
        <v>0.22</v>
      </c>
      <c r="G16" s="26" t="s">
        <v>2043</v>
      </c>
      <c r="H16" s="26" t="s">
        <v>2044</v>
      </c>
      <c r="I16" s="26" t="s">
        <v>657</v>
      </c>
      <c r="J16" s="28">
        <v>1</v>
      </c>
      <c r="K16" s="26" t="s">
        <v>53</v>
      </c>
      <c r="L16" s="30">
        <v>0.22</v>
      </c>
      <c r="M16" s="31" t="s">
        <v>63</v>
      </c>
      <c r="N16" s="26" t="s">
        <v>107</v>
      </c>
      <c r="O16" s="30">
        <v>1.3</v>
      </c>
      <c r="P16" s="30">
        <v>1.5</v>
      </c>
    </row>
    <row r="17" spans="1:16" x14ac:dyDescent="0.25">
      <c r="A17" s="25">
        <f t="shared" si="0"/>
        <v>8</v>
      </c>
      <c r="B17" s="27"/>
      <c r="C17" s="27"/>
      <c r="D17" s="28">
        <v>2342</v>
      </c>
      <c r="E17" s="27"/>
      <c r="F17" s="29">
        <v>0.22</v>
      </c>
      <c r="G17" s="26" t="s">
        <v>2045</v>
      </c>
      <c r="H17" s="26" t="s">
        <v>2046</v>
      </c>
      <c r="I17" s="26" t="s">
        <v>657</v>
      </c>
      <c r="J17" s="28">
        <v>1</v>
      </c>
      <c r="K17" s="26" t="s">
        <v>53</v>
      </c>
      <c r="L17" s="30">
        <v>0.22</v>
      </c>
      <c r="M17" s="31" t="s">
        <v>63</v>
      </c>
      <c r="N17" s="26" t="s">
        <v>678</v>
      </c>
      <c r="O17" s="30">
        <v>1.3</v>
      </c>
      <c r="P17" s="30">
        <v>1.5</v>
      </c>
    </row>
    <row r="18" spans="1:16" x14ac:dyDescent="0.25">
      <c r="A18" s="25">
        <f t="shared" si="0"/>
        <v>9</v>
      </c>
      <c r="B18" s="27"/>
      <c r="C18" s="27"/>
      <c r="D18" s="28">
        <v>2252</v>
      </c>
      <c r="E18" s="27"/>
      <c r="F18" s="29">
        <v>0.03</v>
      </c>
      <c r="G18" s="26" t="s">
        <v>2047</v>
      </c>
      <c r="H18" s="26" t="s">
        <v>2048</v>
      </c>
      <c r="I18" s="26" t="s">
        <v>657</v>
      </c>
      <c r="J18" s="28">
        <v>8</v>
      </c>
      <c r="K18" s="85" t="s">
        <v>2049</v>
      </c>
      <c r="L18" s="30">
        <v>0.24</v>
      </c>
      <c r="M18" s="31" t="s">
        <v>63</v>
      </c>
      <c r="N18" s="26" t="s">
        <v>2050</v>
      </c>
      <c r="O18" s="30">
        <v>1.5</v>
      </c>
      <c r="P18" s="30">
        <v>8</v>
      </c>
    </row>
    <row r="19" spans="1:16" x14ac:dyDescent="0.25">
      <c r="A19" s="25">
        <f t="shared" si="0"/>
        <v>10</v>
      </c>
      <c r="B19" s="27"/>
      <c r="C19" s="27"/>
      <c r="D19" s="28">
        <v>2376</v>
      </c>
      <c r="E19" s="27"/>
      <c r="F19" s="29">
        <v>0.22</v>
      </c>
      <c r="G19" s="26" t="s">
        <v>2051</v>
      </c>
      <c r="H19" s="26" t="s">
        <v>2052</v>
      </c>
      <c r="I19" s="26" t="s">
        <v>657</v>
      </c>
      <c r="J19" s="28">
        <v>1</v>
      </c>
      <c r="K19" s="26" t="s">
        <v>53</v>
      </c>
      <c r="L19" s="30">
        <v>0.22</v>
      </c>
      <c r="M19" s="31" t="s">
        <v>63</v>
      </c>
      <c r="N19" s="26" t="s">
        <v>2053</v>
      </c>
      <c r="O19" s="30">
        <v>1.3</v>
      </c>
      <c r="P19" s="30">
        <v>4</v>
      </c>
    </row>
    <row r="20" spans="1:16" x14ac:dyDescent="0.25">
      <c r="A20" s="25">
        <f t="shared" si="0"/>
        <v>11</v>
      </c>
      <c r="B20" s="27"/>
      <c r="C20" s="27"/>
      <c r="D20" s="28">
        <v>2277</v>
      </c>
      <c r="E20" s="27"/>
      <c r="F20" s="29">
        <v>0.25</v>
      </c>
      <c r="G20" s="26" t="s">
        <v>2054</v>
      </c>
      <c r="H20" s="26" t="s">
        <v>2055</v>
      </c>
      <c r="I20" s="26" t="s">
        <v>657</v>
      </c>
      <c r="J20" s="28">
        <v>1</v>
      </c>
      <c r="K20" s="26" t="s">
        <v>53</v>
      </c>
      <c r="L20" s="30">
        <v>0.25</v>
      </c>
      <c r="M20" s="31" t="s">
        <v>63</v>
      </c>
      <c r="N20" s="26" t="s">
        <v>564</v>
      </c>
      <c r="O20" s="30">
        <v>1.4</v>
      </c>
      <c r="P20" s="30">
        <v>1.25</v>
      </c>
    </row>
    <row r="21" spans="1:16" x14ac:dyDescent="0.25">
      <c r="A21" s="25">
        <f t="shared" si="0"/>
        <v>12</v>
      </c>
      <c r="B21" s="27"/>
      <c r="C21" s="27"/>
      <c r="D21" s="28">
        <v>2279</v>
      </c>
      <c r="E21" s="27"/>
      <c r="F21" s="29">
        <v>0.25</v>
      </c>
      <c r="G21" s="26" t="s">
        <v>2056</v>
      </c>
      <c r="H21" s="26" t="s">
        <v>2055</v>
      </c>
      <c r="I21" s="26" t="s">
        <v>657</v>
      </c>
      <c r="J21" s="28">
        <v>2</v>
      </c>
      <c r="K21" s="26" t="s">
        <v>115</v>
      </c>
      <c r="L21" s="30">
        <v>0.5</v>
      </c>
      <c r="M21" s="31" t="s">
        <v>63</v>
      </c>
      <c r="N21" s="26" t="s">
        <v>564</v>
      </c>
      <c r="O21" s="30">
        <v>1.8</v>
      </c>
      <c r="P21" s="30">
        <v>2.5</v>
      </c>
    </row>
    <row r="22" spans="1:16" x14ac:dyDescent="0.25">
      <c r="A22" s="25">
        <f t="shared" si="0"/>
        <v>13</v>
      </c>
      <c r="B22" s="27"/>
      <c r="C22" s="27"/>
      <c r="D22" s="28">
        <v>2282</v>
      </c>
      <c r="E22" s="26" t="s">
        <v>86</v>
      </c>
      <c r="F22" s="29">
        <v>0.25</v>
      </c>
      <c r="G22" s="26" t="s">
        <v>2057</v>
      </c>
      <c r="H22" s="26" t="s">
        <v>2055</v>
      </c>
      <c r="I22" s="26" t="s">
        <v>657</v>
      </c>
      <c r="J22" s="28">
        <v>10</v>
      </c>
      <c r="K22" s="26" t="s">
        <v>976</v>
      </c>
      <c r="L22" s="30">
        <v>2.5</v>
      </c>
      <c r="M22" s="31" t="s">
        <v>63</v>
      </c>
      <c r="N22" s="26" t="s">
        <v>564</v>
      </c>
      <c r="O22" s="30">
        <v>5.5</v>
      </c>
      <c r="P22" s="30">
        <v>6</v>
      </c>
    </row>
    <row r="23" spans="1:16" x14ac:dyDescent="0.25">
      <c r="A23" s="25">
        <f t="shared" si="0"/>
        <v>14</v>
      </c>
      <c r="B23" s="27"/>
      <c r="C23" s="26" t="s">
        <v>1327</v>
      </c>
      <c r="D23" s="28">
        <v>76</v>
      </c>
      <c r="E23" s="26" t="s">
        <v>39</v>
      </c>
      <c r="F23" s="29">
        <v>0.25</v>
      </c>
      <c r="G23" s="26" t="s">
        <v>2058</v>
      </c>
      <c r="H23" s="26" t="s">
        <v>2055</v>
      </c>
      <c r="I23" s="26" t="s">
        <v>101</v>
      </c>
      <c r="J23" s="28">
        <v>1</v>
      </c>
      <c r="K23" s="26" t="s">
        <v>199</v>
      </c>
      <c r="L23" s="30">
        <v>0.25</v>
      </c>
      <c r="M23" s="31" t="s">
        <v>63</v>
      </c>
      <c r="N23" s="26" t="s">
        <v>564</v>
      </c>
      <c r="O23" s="30">
        <v>1.25</v>
      </c>
      <c r="P23" s="30">
        <v>1.25</v>
      </c>
    </row>
    <row r="24" spans="1:16" x14ac:dyDescent="0.25">
      <c r="A24" s="25">
        <f t="shared" si="0"/>
        <v>15</v>
      </c>
      <c r="B24" s="27"/>
      <c r="C24" s="26" t="s">
        <v>1332</v>
      </c>
      <c r="D24" s="28">
        <v>140</v>
      </c>
      <c r="E24" s="27"/>
      <c r="F24" s="29">
        <v>0.25</v>
      </c>
      <c r="G24" s="26" t="s">
        <v>2059</v>
      </c>
      <c r="H24" s="26" t="s">
        <v>2055</v>
      </c>
      <c r="I24" s="26" t="s">
        <v>657</v>
      </c>
      <c r="J24" s="28">
        <v>2</v>
      </c>
      <c r="K24" s="26" t="s">
        <v>115</v>
      </c>
      <c r="L24" s="30">
        <v>0.5</v>
      </c>
      <c r="M24" s="31" t="s">
        <v>63</v>
      </c>
      <c r="N24" s="26" t="s">
        <v>564</v>
      </c>
      <c r="O24" s="30">
        <v>1.8</v>
      </c>
      <c r="P24" s="30">
        <v>1.25</v>
      </c>
    </row>
    <row r="25" spans="1:16" x14ac:dyDescent="0.25">
      <c r="A25" s="25">
        <f t="shared" si="0"/>
        <v>16</v>
      </c>
      <c r="B25" s="27"/>
      <c r="C25" s="26" t="s">
        <v>63</v>
      </c>
      <c r="D25" s="28">
        <v>611</v>
      </c>
      <c r="E25" s="27"/>
      <c r="F25" s="29">
        <v>0.25</v>
      </c>
      <c r="G25" s="26" t="s">
        <v>2060</v>
      </c>
      <c r="H25" s="26" t="s">
        <v>2061</v>
      </c>
      <c r="I25" s="26" t="s">
        <v>657</v>
      </c>
      <c r="J25" s="28">
        <v>1</v>
      </c>
      <c r="K25" s="26" t="s">
        <v>199</v>
      </c>
      <c r="L25" s="30">
        <v>0.25</v>
      </c>
      <c r="M25" s="31" t="s">
        <v>63</v>
      </c>
      <c r="N25" s="26" t="s">
        <v>2062</v>
      </c>
      <c r="O25" s="30">
        <v>1.5</v>
      </c>
      <c r="P25" s="30">
        <v>1.25</v>
      </c>
    </row>
    <row r="26" spans="1:16" x14ac:dyDescent="0.25">
      <c r="A26" s="25">
        <f t="shared" si="0"/>
        <v>17</v>
      </c>
      <c r="B26" s="27"/>
      <c r="C26" s="26" t="s">
        <v>128</v>
      </c>
      <c r="D26" s="28">
        <v>120</v>
      </c>
      <c r="E26" s="27"/>
      <c r="F26" s="29">
        <v>0.15</v>
      </c>
      <c r="G26" s="26" t="s">
        <v>2063</v>
      </c>
      <c r="H26" s="26" t="s">
        <v>2064</v>
      </c>
      <c r="I26" s="26" t="s">
        <v>657</v>
      </c>
      <c r="J26" s="28">
        <v>1</v>
      </c>
      <c r="K26" s="26" t="s">
        <v>473</v>
      </c>
      <c r="L26" s="30">
        <v>0.25</v>
      </c>
      <c r="M26" s="31" t="s">
        <v>63</v>
      </c>
      <c r="N26" s="26" t="s">
        <v>2065</v>
      </c>
      <c r="O26" s="30">
        <v>1.4</v>
      </c>
      <c r="P26" s="30">
        <v>1</v>
      </c>
    </row>
    <row r="27" spans="1:16" x14ac:dyDescent="0.25">
      <c r="A27" s="25">
        <f t="shared" si="0"/>
        <v>18</v>
      </c>
      <c r="B27" s="27"/>
      <c r="C27" s="26" t="s">
        <v>70</v>
      </c>
      <c r="D27" s="28">
        <v>117</v>
      </c>
      <c r="E27" s="27"/>
      <c r="F27" s="29">
        <v>0.44</v>
      </c>
      <c r="G27" s="26" t="s">
        <v>2066</v>
      </c>
      <c r="H27" s="26" t="s">
        <v>2067</v>
      </c>
      <c r="I27" s="26" t="s">
        <v>657</v>
      </c>
      <c r="J27" s="28">
        <v>1</v>
      </c>
      <c r="K27" s="26" t="s">
        <v>53</v>
      </c>
      <c r="L27" s="30">
        <v>0.44</v>
      </c>
      <c r="M27" s="31" t="s">
        <v>63</v>
      </c>
      <c r="N27" s="26" t="s">
        <v>1002</v>
      </c>
      <c r="O27" s="30">
        <v>1.75</v>
      </c>
      <c r="P27" s="30">
        <v>1.5</v>
      </c>
    </row>
    <row r="28" spans="1:16" s="272" customFormat="1" x14ac:dyDescent="0.25">
      <c r="A28" s="265">
        <f t="shared" si="0"/>
        <v>19</v>
      </c>
      <c r="B28" s="269" t="s">
        <v>86</v>
      </c>
      <c r="C28" s="269" t="s">
        <v>70</v>
      </c>
      <c r="D28" s="267">
        <v>117</v>
      </c>
      <c r="E28" s="266"/>
      <c r="F28" s="268">
        <v>0.44</v>
      </c>
      <c r="G28" s="269" t="s">
        <v>2066</v>
      </c>
      <c r="H28" s="269" t="s">
        <v>2067</v>
      </c>
      <c r="I28" s="269" t="s">
        <v>657</v>
      </c>
      <c r="J28" s="267">
        <v>1</v>
      </c>
      <c r="K28" s="269" t="s">
        <v>53</v>
      </c>
      <c r="L28" s="270">
        <v>0.44</v>
      </c>
      <c r="M28" s="271" t="s">
        <v>63</v>
      </c>
      <c r="N28" s="269" t="s">
        <v>1002</v>
      </c>
      <c r="O28" s="270">
        <v>6</v>
      </c>
      <c r="P28" s="270">
        <v>1.5</v>
      </c>
    </row>
    <row r="29" spans="1:16" x14ac:dyDescent="0.25">
      <c r="A29" s="79" t="s">
        <v>39</v>
      </c>
      <c r="B29" s="26" t="s">
        <v>200</v>
      </c>
      <c r="C29" s="27"/>
      <c r="D29" s="27"/>
      <c r="E29" s="27"/>
      <c r="F29" s="29"/>
      <c r="G29" s="26" t="s">
        <v>2068</v>
      </c>
      <c r="H29" s="26" t="s">
        <v>2067</v>
      </c>
      <c r="I29" s="26" t="s">
        <v>39</v>
      </c>
      <c r="J29" s="28">
        <v>1</v>
      </c>
      <c r="K29" s="26" t="s">
        <v>53</v>
      </c>
      <c r="L29" s="33" t="s">
        <v>39</v>
      </c>
      <c r="M29" s="26" t="s">
        <v>39</v>
      </c>
      <c r="N29" s="26" t="s">
        <v>2069</v>
      </c>
      <c r="O29" s="30"/>
      <c r="P29" s="30"/>
    </row>
    <row r="30" spans="1:16" x14ac:dyDescent="0.25">
      <c r="A30" s="79" t="s">
        <v>39</v>
      </c>
      <c r="B30" s="26" t="s">
        <v>1008</v>
      </c>
      <c r="C30" s="27"/>
      <c r="D30" s="27"/>
      <c r="E30" s="27"/>
      <c r="F30" s="29"/>
      <c r="G30" s="26" t="s">
        <v>2070</v>
      </c>
      <c r="H30" s="26" t="s">
        <v>2067</v>
      </c>
      <c r="I30" s="26" t="s">
        <v>39</v>
      </c>
      <c r="J30" s="28">
        <v>1</v>
      </c>
      <c r="K30" s="26" t="s">
        <v>53</v>
      </c>
      <c r="L30" s="33" t="s">
        <v>39</v>
      </c>
      <c r="M30" s="26" t="s">
        <v>39</v>
      </c>
      <c r="N30" s="26" t="s">
        <v>2071</v>
      </c>
      <c r="O30" s="30"/>
      <c r="P30" s="30"/>
    </row>
    <row r="31" spans="1:16" x14ac:dyDescent="0.25">
      <c r="A31" s="25">
        <v>20</v>
      </c>
      <c r="B31" s="27"/>
      <c r="C31" s="26" t="s">
        <v>1327</v>
      </c>
      <c r="D31" s="28">
        <v>78</v>
      </c>
      <c r="E31" s="27"/>
      <c r="F31" s="29">
        <v>0.25</v>
      </c>
      <c r="G31" s="26" t="s">
        <v>1328</v>
      </c>
      <c r="H31" s="26" t="s">
        <v>2072</v>
      </c>
      <c r="I31" s="26" t="s">
        <v>101</v>
      </c>
      <c r="J31" s="28">
        <v>1</v>
      </c>
      <c r="K31" s="26" t="s">
        <v>199</v>
      </c>
      <c r="L31" s="30">
        <v>0.25</v>
      </c>
      <c r="M31" s="31" t="s">
        <v>63</v>
      </c>
      <c r="N31" s="26" t="s">
        <v>564</v>
      </c>
      <c r="O31" s="30">
        <v>1.25</v>
      </c>
      <c r="P31" s="30">
        <v>1.25</v>
      </c>
    </row>
    <row r="32" spans="1:16" x14ac:dyDescent="0.25">
      <c r="A32" s="25">
        <f>A31+1</f>
        <v>21</v>
      </c>
      <c r="B32" s="27"/>
      <c r="C32" s="26" t="s">
        <v>1327</v>
      </c>
      <c r="D32" s="28">
        <v>77</v>
      </c>
      <c r="E32" s="27"/>
      <c r="F32" s="29">
        <v>0.25</v>
      </c>
      <c r="G32" s="26" t="s">
        <v>1328</v>
      </c>
      <c r="H32" s="26" t="s">
        <v>2072</v>
      </c>
      <c r="I32" s="26" t="s">
        <v>101</v>
      </c>
      <c r="J32" s="28">
        <v>1</v>
      </c>
      <c r="K32" s="26" t="s">
        <v>199</v>
      </c>
      <c r="L32" s="30">
        <v>0.25</v>
      </c>
      <c r="M32" s="31" t="s">
        <v>63</v>
      </c>
      <c r="N32" s="26" t="s">
        <v>564</v>
      </c>
      <c r="O32" s="30">
        <v>1.25</v>
      </c>
      <c r="P32" s="30">
        <v>1.5</v>
      </c>
    </row>
    <row r="33" spans="1:16" x14ac:dyDescent="0.25">
      <c r="A33" s="25">
        <f>A32+1</f>
        <v>22</v>
      </c>
      <c r="B33" s="26" t="s">
        <v>86</v>
      </c>
      <c r="C33" s="26" t="s">
        <v>63</v>
      </c>
      <c r="D33" s="28">
        <v>612</v>
      </c>
      <c r="E33" s="27"/>
      <c r="F33" s="29">
        <v>8.4000000000000005E-2</v>
      </c>
      <c r="G33" s="26" t="s">
        <v>2073</v>
      </c>
      <c r="H33" s="26" t="s">
        <v>2074</v>
      </c>
      <c r="I33" s="26" t="s">
        <v>657</v>
      </c>
      <c r="J33" s="28">
        <v>1</v>
      </c>
      <c r="K33" s="26" t="s">
        <v>199</v>
      </c>
      <c r="L33" s="30">
        <v>0.25</v>
      </c>
      <c r="M33" s="31" t="s">
        <v>63</v>
      </c>
      <c r="N33" s="26" t="s">
        <v>102</v>
      </c>
      <c r="O33" s="30">
        <v>1.5</v>
      </c>
      <c r="P33" s="30">
        <v>1.25</v>
      </c>
    </row>
    <row r="34" spans="1:16" x14ac:dyDescent="0.25">
      <c r="A34" s="79" t="s">
        <v>39</v>
      </c>
      <c r="B34" s="26" t="s">
        <v>200</v>
      </c>
      <c r="C34" s="27"/>
      <c r="D34" s="28">
        <v>2135</v>
      </c>
      <c r="E34" s="26" t="s">
        <v>39</v>
      </c>
      <c r="F34" s="29">
        <v>0.17</v>
      </c>
      <c r="G34" s="26" t="s">
        <v>2075</v>
      </c>
      <c r="H34" s="26" t="s">
        <v>39</v>
      </c>
      <c r="I34" s="26" t="s">
        <v>39</v>
      </c>
      <c r="J34" s="28">
        <v>1</v>
      </c>
      <c r="K34" s="26" t="s">
        <v>148</v>
      </c>
      <c r="L34" s="33" t="s">
        <v>39</v>
      </c>
      <c r="M34" s="26" t="s">
        <v>39</v>
      </c>
      <c r="N34" s="26" t="s">
        <v>39</v>
      </c>
      <c r="O34" s="33" t="s">
        <v>39</v>
      </c>
      <c r="P34" s="30"/>
    </row>
    <row r="35" spans="1:16" x14ac:dyDescent="0.25">
      <c r="A35" s="25">
        <v>23</v>
      </c>
      <c r="B35" s="27"/>
      <c r="C35" s="27"/>
      <c r="D35" s="28">
        <v>2283</v>
      </c>
      <c r="E35" s="26" t="s">
        <v>86</v>
      </c>
      <c r="F35" s="29">
        <v>0.25</v>
      </c>
      <c r="G35" s="26" t="s">
        <v>2076</v>
      </c>
      <c r="H35" s="26" t="s">
        <v>2077</v>
      </c>
      <c r="I35" s="26" t="s">
        <v>657</v>
      </c>
      <c r="J35" s="28">
        <v>10</v>
      </c>
      <c r="K35" s="26" t="s">
        <v>976</v>
      </c>
      <c r="L35" s="30">
        <v>2.5</v>
      </c>
      <c r="M35" s="31" t="s">
        <v>63</v>
      </c>
      <c r="N35" s="26" t="s">
        <v>164</v>
      </c>
      <c r="O35" s="30">
        <v>5.5</v>
      </c>
      <c r="P35" s="30">
        <v>6</v>
      </c>
    </row>
    <row r="36" spans="1:16" x14ac:dyDescent="0.25">
      <c r="A36" s="25">
        <f t="shared" ref="A36:A57" si="1">A35+1</f>
        <v>24</v>
      </c>
      <c r="B36" s="27"/>
      <c r="C36" s="27"/>
      <c r="D36" s="28">
        <v>2182</v>
      </c>
      <c r="E36" s="26" t="s">
        <v>86</v>
      </c>
      <c r="F36" s="29">
        <v>0.25</v>
      </c>
      <c r="G36" s="26" t="s">
        <v>1730</v>
      </c>
      <c r="H36" s="26" t="s">
        <v>2078</v>
      </c>
      <c r="I36" s="26" t="s">
        <v>101</v>
      </c>
      <c r="J36" s="28">
        <v>10</v>
      </c>
      <c r="K36" s="26" t="s">
        <v>976</v>
      </c>
      <c r="L36" s="30">
        <v>2.5</v>
      </c>
      <c r="M36" s="31" t="s">
        <v>63</v>
      </c>
      <c r="N36" s="26" t="s">
        <v>470</v>
      </c>
      <c r="O36" s="30">
        <v>5.2</v>
      </c>
      <c r="P36" s="30">
        <v>6</v>
      </c>
    </row>
    <row r="37" spans="1:16" x14ac:dyDescent="0.25">
      <c r="A37" s="25">
        <f t="shared" si="1"/>
        <v>25</v>
      </c>
      <c r="B37" s="27"/>
      <c r="C37" s="27"/>
      <c r="D37" s="28">
        <v>2197</v>
      </c>
      <c r="E37" s="26" t="s">
        <v>86</v>
      </c>
      <c r="F37" s="29">
        <v>0.25</v>
      </c>
      <c r="G37" s="26" t="s">
        <v>1730</v>
      </c>
      <c r="H37" s="26" t="s">
        <v>2078</v>
      </c>
      <c r="I37" s="26" t="s">
        <v>657</v>
      </c>
      <c r="J37" s="28">
        <v>6</v>
      </c>
      <c r="K37" s="26" t="s">
        <v>88</v>
      </c>
      <c r="L37" s="30">
        <v>1.5</v>
      </c>
      <c r="M37" s="31" t="s">
        <v>63</v>
      </c>
      <c r="N37" s="26" t="s">
        <v>470</v>
      </c>
      <c r="O37" s="30">
        <v>4</v>
      </c>
      <c r="P37" s="30">
        <v>4</v>
      </c>
    </row>
    <row r="38" spans="1:16" x14ac:dyDescent="0.25">
      <c r="A38" s="25">
        <f t="shared" si="1"/>
        <v>26</v>
      </c>
      <c r="B38" s="27"/>
      <c r="C38" s="26" t="s">
        <v>128</v>
      </c>
      <c r="D38" s="28">
        <v>121</v>
      </c>
      <c r="E38" s="27"/>
      <c r="F38" s="29">
        <v>0.15</v>
      </c>
      <c r="G38" s="26" t="s">
        <v>2079</v>
      </c>
      <c r="H38" s="26" t="s">
        <v>2080</v>
      </c>
      <c r="I38" s="26" t="s">
        <v>657</v>
      </c>
      <c r="J38" s="28">
        <v>1</v>
      </c>
      <c r="K38" s="26" t="s">
        <v>473</v>
      </c>
      <c r="L38" s="30">
        <v>0.15</v>
      </c>
      <c r="M38" s="31" t="s">
        <v>63</v>
      </c>
      <c r="N38" s="26" t="s">
        <v>564</v>
      </c>
      <c r="O38" s="30">
        <v>1.5</v>
      </c>
      <c r="P38" s="30">
        <v>1</v>
      </c>
    </row>
    <row r="39" spans="1:16" x14ac:dyDescent="0.25">
      <c r="A39" s="25">
        <f t="shared" si="1"/>
        <v>27</v>
      </c>
      <c r="B39" s="27"/>
      <c r="C39" s="27"/>
      <c r="D39" s="28">
        <v>2278</v>
      </c>
      <c r="E39" s="27"/>
      <c r="F39" s="29">
        <v>0.25</v>
      </c>
      <c r="G39" s="26" t="s">
        <v>2081</v>
      </c>
      <c r="H39" s="26" t="s">
        <v>2082</v>
      </c>
      <c r="I39" s="26" t="s">
        <v>657</v>
      </c>
      <c r="J39" s="28">
        <v>1</v>
      </c>
      <c r="K39" s="26" t="s">
        <v>53</v>
      </c>
      <c r="L39" s="30">
        <v>0.25</v>
      </c>
      <c r="M39" s="31" t="s">
        <v>63</v>
      </c>
      <c r="N39" s="26" t="s">
        <v>2083</v>
      </c>
      <c r="O39" s="30">
        <v>1.4</v>
      </c>
      <c r="P39" s="30">
        <v>1.25</v>
      </c>
    </row>
    <row r="40" spans="1:16" x14ac:dyDescent="0.25">
      <c r="A40" s="25">
        <f t="shared" si="1"/>
        <v>28</v>
      </c>
      <c r="B40" s="27"/>
      <c r="C40" s="26" t="s">
        <v>223</v>
      </c>
      <c r="D40" s="28">
        <v>61</v>
      </c>
      <c r="E40" s="27"/>
      <c r="F40" s="29">
        <v>0.39</v>
      </c>
      <c r="G40" s="26" t="s">
        <v>2084</v>
      </c>
      <c r="H40" s="26" t="s">
        <v>2085</v>
      </c>
      <c r="I40" s="26" t="s">
        <v>67</v>
      </c>
      <c r="J40" s="28">
        <v>1</v>
      </c>
      <c r="K40" s="26" t="s">
        <v>288</v>
      </c>
      <c r="L40" s="30">
        <v>0.39</v>
      </c>
      <c r="M40" s="31" t="s">
        <v>63</v>
      </c>
      <c r="N40" s="26" t="s">
        <v>1489</v>
      </c>
      <c r="O40" s="30">
        <v>1.75</v>
      </c>
      <c r="P40" s="30">
        <v>1.6</v>
      </c>
    </row>
    <row r="41" spans="1:16" x14ac:dyDescent="0.25">
      <c r="A41" s="25">
        <f t="shared" si="1"/>
        <v>29</v>
      </c>
      <c r="B41" s="27"/>
      <c r="C41" s="26" t="s">
        <v>70</v>
      </c>
      <c r="D41" s="28">
        <v>118</v>
      </c>
      <c r="E41" s="27"/>
      <c r="F41" s="29">
        <v>0.45</v>
      </c>
      <c r="G41" s="26" t="s">
        <v>2086</v>
      </c>
      <c r="H41" s="26" t="s">
        <v>2087</v>
      </c>
      <c r="I41" s="26" t="s">
        <v>657</v>
      </c>
      <c r="J41" s="28">
        <v>1</v>
      </c>
      <c r="K41" s="26" t="s">
        <v>53</v>
      </c>
      <c r="L41" s="30">
        <v>0.45</v>
      </c>
      <c r="M41" s="31" t="s">
        <v>63</v>
      </c>
      <c r="N41" s="26" t="s">
        <v>295</v>
      </c>
      <c r="O41" s="30">
        <v>1.75</v>
      </c>
      <c r="P41" s="30">
        <v>1.5</v>
      </c>
    </row>
    <row r="42" spans="1:16" x14ac:dyDescent="0.25">
      <c r="A42" s="25">
        <f t="shared" si="1"/>
        <v>30</v>
      </c>
      <c r="B42" s="27"/>
      <c r="C42" s="26" t="s">
        <v>208</v>
      </c>
      <c r="D42" s="28">
        <v>24</v>
      </c>
      <c r="E42" s="27"/>
      <c r="F42" s="29">
        <v>0.36</v>
      </c>
      <c r="G42" s="26" t="s">
        <v>2088</v>
      </c>
      <c r="H42" s="26" t="s">
        <v>2087</v>
      </c>
      <c r="I42" s="26" t="s">
        <v>657</v>
      </c>
      <c r="J42" s="28">
        <v>1</v>
      </c>
      <c r="K42" s="26" t="s">
        <v>473</v>
      </c>
      <c r="L42" s="30">
        <v>0.36</v>
      </c>
      <c r="M42" s="31" t="s">
        <v>63</v>
      </c>
      <c r="N42" s="26" t="s">
        <v>295</v>
      </c>
      <c r="O42" s="30">
        <v>1.75</v>
      </c>
      <c r="P42" s="30">
        <v>1.25</v>
      </c>
    </row>
    <row r="43" spans="1:16" x14ac:dyDescent="0.25">
      <c r="A43" s="25">
        <f t="shared" si="1"/>
        <v>31</v>
      </c>
      <c r="B43" s="27"/>
      <c r="C43" s="26" t="s">
        <v>1332</v>
      </c>
      <c r="D43" s="28">
        <v>138</v>
      </c>
      <c r="E43" s="26" t="s">
        <v>593</v>
      </c>
      <c r="F43" s="29">
        <v>0.2</v>
      </c>
      <c r="G43" s="26" t="s">
        <v>2089</v>
      </c>
      <c r="H43" s="26" t="s">
        <v>2090</v>
      </c>
      <c r="I43" s="26" t="s">
        <v>657</v>
      </c>
      <c r="J43" s="28">
        <v>2</v>
      </c>
      <c r="K43" s="26" t="s">
        <v>115</v>
      </c>
      <c r="L43" s="30">
        <v>0.4</v>
      </c>
      <c r="M43" s="31" t="s">
        <v>63</v>
      </c>
      <c r="N43" s="26" t="s">
        <v>564</v>
      </c>
      <c r="O43" s="30">
        <v>1.65</v>
      </c>
      <c r="P43" s="30">
        <v>1.25</v>
      </c>
    </row>
    <row r="44" spans="1:16" x14ac:dyDescent="0.25">
      <c r="A44" s="25">
        <f t="shared" si="1"/>
        <v>32</v>
      </c>
      <c r="B44" s="27"/>
      <c r="C44" s="27"/>
      <c r="D44" s="28">
        <v>2280</v>
      </c>
      <c r="E44" s="27"/>
      <c r="F44" s="29">
        <v>0.25</v>
      </c>
      <c r="G44" s="108" t="s">
        <v>2091</v>
      </c>
      <c r="H44" s="26" t="s">
        <v>2092</v>
      </c>
      <c r="I44" s="26" t="s">
        <v>657</v>
      </c>
      <c r="J44" s="28">
        <v>2</v>
      </c>
      <c r="K44" s="26" t="s">
        <v>115</v>
      </c>
      <c r="L44" s="30">
        <v>0.5</v>
      </c>
      <c r="M44" s="31" t="s">
        <v>63</v>
      </c>
      <c r="N44" s="26" t="s">
        <v>2093</v>
      </c>
      <c r="O44" s="30">
        <v>1.8</v>
      </c>
      <c r="P44" s="30">
        <v>1.25</v>
      </c>
    </row>
    <row r="45" spans="1:16" x14ac:dyDescent="0.25">
      <c r="A45" s="25">
        <f t="shared" si="1"/>
        <v>33</v>
      </c>
      <c r="B45" s="27"/>
      <c r="C45" s="27"/>
      <c r="D45" s="28">
        <v>2343</v>
      </c>
      <c r="E45" s="27"/>
      <c r="F45" s="29">
        <v>0.25</v>
      </c>
      <c r="G45" s="26" t="s">
        <v>2094</v>
      </c>
      <c r="H45" s="26" t="s">
        <v>2095</v>
      </c>
      <c r="I45" s="26" t="s">
        <v>657</v>
      </c>
      <c r="J45" s="28">
        <v>1</v>
      </c>
      <c r="K45" s="26" t="s">
        <v>53</v>
      </c>
      <c r="L45" s="30">
        <v>0.25</v>
      </c>
      <c r="M45" s="31" t="s">
        <v>63</v>
      </c>
      <c r="N45" s="26" t="s">
        <v>680</v>
      </c>
      <c r="O45" s="30">
        <v>1.4</v>
      </c>
      <c r="P45" s="30">
        <v>1.5</v>
      </c>
    </row>
    <row r="46" spans="1:16" x14ac:dyDescent="0.25">
      <c r="A46" s="25">
        <f t="shared" si="1"/>
        <v>34</v>
      </c>
      <c r="B46" s="27"/>
      <c r="C46" s="27"/>
      <c r="D46" s="28">
        <v>2285</v>
      </c>
      <c r="E46" s="26" t="s">
        <v>200</v>
      </c>
      <c r="F46" s="29">
        <v>0.25</v>
      </c>
      <c r="G46" s="26" t="s">
        <v>2096</v>
      </c>
      <c r="H46" s="26" t="s">
        <v>2097</v>
      </c>
      <c r="I46" s="26" t="s">
        <v>657</v>
      </c>
      <c r="J46" s="28">
        <v>10</v>
      </c>
      <c r="K46" s="26" t="s">
        <v>976</v>
      </c>
      <c r="L46" s="30">
        <v>2.5</v>
      </c>
      <c r="M46" s="31" t="s">
        <v>63</v>
      </c>
      <c r="N46" s="26" t="s">
        <v>222</v>
      </c>
      <c r="O46" s="30">
        <v>5.5</v>
      </c>
      <c r="P46" s="30">
        <v>6</v>
      </c>
    </row>
    <row r="47" spans="1:16" x14ac:dyDescent="0.25">
      <c r="A47" s="25">
        <f t="shared" si="1"/>
        <v>35</v>
      </c>
      <c r="B47" s="27"/>
      <c r="C47" s="27"/>
      <c r="D47" s="28">
        <v>2178</v>
      </c>
      <c r="E47" s="27"/>
      <c r="F47" s="29">
        <v>0.15</v>
      </c>
      <c r="G47" s="85" t="s">
        <v>2098</v>
      </c>
      <c r="H47" s="26" t="s">
        <v>2099</v>
      </c>
      <c r="I47" s="26" t="s">
        <v>657</v>
      </c>
      <c r="J47" s="28">
        <v>2</v>
      </c>
      <c r="K47" s="26" t="s">
        <v>1086</v>
      </c>
      <c r="L47" s="30">
        <v>0.3</v>
      </c>
      <c r="M47" s="31" t="s">
        <v>63</v>
      </c>
      <c r="N47" s="26" t="s">
        <v>2100</v>
      </c>
      <c r="O47" s="30">
        <v>1.5</v>
      </c>
      <c r="P47" s="30">
        <v>2</v>
      </c>
    </row>
    <row r="48" spans="1:16" x14ac:dyDescent="0.25">
      <c r="A48" s="25">
        <f t="shared" si="1"/>
        <v>36</v>
      </c>
      <c r="B48" s="27"/>
      <c r="C48" s="26" t="s">
        <v>1330</v>
      </c>
      <c r="D48" s="28">
        <v>4</v>
      </c>
      <c r="E48" s="27"/>
      <c r="F48" s="29">
        <v>0.15</v>
      </c>
      <c r="G48" s="26" t="s">
        <v>1688</v>
      </c>
      <c r="H48" s="26" t="s">
        <v>2101</v>
      </c>
      <c r="I48" s="26" t="s">
        <v>657</v>
      </c>
      <c r="J48" s="28">
        <v>1</v>
      </c>
      <c r="K48" s="26" t="s">
        <v>473</v>
      </c>
      <c r="L48" s="30">
        <v>0.15</v>
      </c>
      <c r="M48" s="31" t="s">
        <v>63</v>
      </c>
      <c r="N48" s="26" t="s">
        <v>64</v>
      </c>
      <c r="O48" s="30">
        <v>1.5</v>
      </c>
      <c r="P48" s="30">
        <v>1.25</v>
      </c>
    </row>
    <row r="49" spans="1:16" x14ac:dyDescent="0.25">
      <c r="A49" s="25">
        <f t="shared" si="1"/>
        <v>37</v>
      </c>
      <c r="B49" s="27"/>
      <c r="C49" s="26" t="s">
        <v>1332</v>
      </c>
      <c r="D49" s="28">
        <v>138</v>
      </c>
      <c r="E49" s="26" t="s">
        <v>44</v>
      </c>
      <c r="F49" s="29">
        <v>0.15</v>
      </c>
      <c r="G49" s="26" t="s">
        <v>2089</v>
      </c>
      <c r="H49" s="26" t="s">
        <v>2102</v>
      </c>
      <c r="I49" s="26" t="s">
        <v>657</v>
      </c>
      <c r="J49" s="28">
        <v>2</v>
      </c>
      <c r="K49" s="26" t="s">
        <v>115</v>
      </c>
      <c r="L49" s="30">
        <v>0.3</v>
      </c>
      <c r="M49" s="31" t="s">
        <v>63</v>
      </c>
      <c r="N49" s="26" t="s">
        <v>2103</v>
      </c>
      <c r="O49" s="30">
        <v>1.5</v>
      </c>
      <c r="P49" s="30">
        <v>1.25</v>
      </c>
    </row>
    <row r="50" spans="1:16" x14ac:dyDescent="0.25">
      <c r="A50" s="25">
        <f t="shared" si="1"/>
        <v>38</v>
      </c>
      <c r="B50" s="27"/>
      <c r="C50" s="26" t="s">
        <v>1332</v>
      </c>
      <c r="D50" s="28">
        <v>141</v>
      </c>
      <c r="E50" s="27"/>
      <c r="F50" s="29">
        <v>0.25</v>
      </c>
      <c r="G50" s="26" t="s">
        <v>2089</v>
      </c>
      <c r="H50" s="26" t="s">
        <v>2102</v>
      </c>
      <c r="I50" s="26" t="s">
        <v>657</v>
      </c>
      <c r="J50" s="28">
        <v>2</v>
      </c>
      <c r="K50" s="26" t="s">
        <v>115</v>
      </c>
      <c r="L50" s="30">
        <v>0.5</v>
      </c>
      <c r="M50" s="31" t="s">
        <v>63</v>
      </c>
      <c r="N50" s="26" t="s">
        <v>2103</v>
      </c>
      <c r="O50" s="30">
        <v>1.8</v>
      </c>
      <c r="P50" s="30">
        <v>1.25</v>
      </c>
    </row>
    <row r="51" spans="1:16" x14ac:dyDescent="0.25">
      <c r="A51" s="25">
        <f t="shared" si="1"/>
        <v>39</v>
      </c>
      <c r="B51" s="27"/>
      <c r="C51" s="27"/>
      <c r="D51" s="28">
        <v>2377</v>
      </c>
      <c r="E51" s="27"/>
      <c r="F51" s="29">
        <v>0.25</v>
      </c>
      <c r="G51" s="26" t="s">
        <v>2104</v>
      </c>
      <c r="H51" s="26" t="s">
        <v>2105</v>
      </c>
      <c r="I51" s="26" t="s">
        <v>657</v>
      </c>
      <c r="J51" s="28">
        <v>1</v>
      </c>
      <c r="K51" s="26" t="s">
        <v>53</v>
      </c>
      <c r="L51" s="30">
        <v>0.25</v>
      </c>
      <c r="M51" s="31" t="s">
        <v>63</v>
      </c>
      <c r="N51" s="26" t="s">
        <v>578</v>
      </c>
      <c r="O51" s="30">
        <v>1.4</v>
      </c>
      <c r="P51" s="30">
        <v>4.5</v>
      </c>
    </row>
    <row r="52" spans="1:16" x14ac:dyDescent="0.25">
      <c r="A52" s="25">
        <f t="shared" si="1"/>
        <v>40</v>
      </c>
      <c r="B52" s="27"/>
      <c r="C52" s="27"/>
      <c r="D52" s="28">
        <v>2188</v>
      </c>
      <c r="E52" s="27"/>
      <c r="F52" s="29">
        <v>0.45</v>
      </c>
      <c r="G52" s="26" t="s">
        <v>2106</v>
      </c>
      <c r="H52" s="26" t="s">
        <v>2107</v>
      </c>
      <c r="I52" s="26" t="s">
        <v>657</v>
      </c>
      <c r="J52" s="28">
        <v>1</v>
      </c>
      <c r="K52" s="26" t="s">
        <v>53</v>
      </c>
      <c r="L52" s="30">
        <v>0.45</v>
      </c>
      <c r="M52" s="31" t="s">
        <v>63</v>
      </c>
      <c r="N52" s="26" t="s">
        <v>626</v>
      </c>
      <c r="O52" s="30">
        <v>1.4</v>
      </c>
      <c r="P52" s="30">
        <v>1.25</v>
      </c>
    </row>
    <row r="53" spans="1:16" x14ac:dyDescent="0.25">
      <c r="A53" s="25">
        <f t="shared" si="1"/>
        <v>41</v>
      </c>
      <c r="B53" s="27"/>
      <c r="C53" s="27"/>
      <c r="D53" s="28">
        <v>2344</v>
      </c>
      <c r="E53" s="27"/>
      <c r="F53" s="29">
        <v>0.25</v>
      </c>
      <c r="G53" s="26" t="s">
        <v>2108</v>
      </c>
      <c r="H53" s="26" t="s">
        <v>2109</v>
      </c>
      <c r="I53" s="26" t="s">
        <v>657</v>
      </c>
      <c r="J53" s="28">
        <v>1</v>
      </c>
      <c r="K53" s="26" t="s">
        <v>53</v>
      </c>
      <c r="L53" s="30">
        <v>0.25</v>
      </c>
      <c r="M53" s="31" t="s">
        <v>63</v>
      </c>
      <c r="N53" s="26" t="s">
        <v>682</v>
      </c>
      <c r="O53" s="30">
        <v>1.75</v>
      </c>
      <c r="P53" s="30">
        <v>1.5</v>
      </c>
    </row>
    <row r="54" spans="1:16" x14ac:dyDescent="0.25">
      <c r="A54" s="25">
        <f t="shared" si="1"/>
        <v>42</v>
      </c>
      <c r="B54" s="27"/>
      <c r="C54" s="26" t="s">
        <v>70</v>
      </c>
      <c r="D54" s="28">
        <v>119</v>
      </c>
      <c r="E54" s="27"/>
      <c r="F54" s="29">
        <v>0.36</v>
      </c>
      <c r="G54" s="26" t="s">
        <v>2110</v>
      </c>
      <c r="H54" s="26" t="s">
        <v>2111</v>
      </c>
      <c r="I54" s="26" t="s">
        <v>657</v>
      </c>
      <c r="J54" s="28">
        <v>1</v>
      </c>
      <c r="K54" s="26" t="s">
        <v>53</v>
      </c>
      <c r="L54" s="30">
        <v>0.36</v>
      </c>
      <c r="M54" s="31" t="s">
        <v>63</v>
      </c>
      <c r="N54" s="26" t="s">
        <v>400</v>
      </c>
      <c r="O54" s="30">
        <v>1.65</v>
      </c>
      <c r="P54" s="30">
        <v>3</v>
      </c>
    </row>
    <row r="55" spans="1:16" x14ac:dyDescent="0.25">
      <c r="A55" s="25">
        <f t="shared" si="1"/>
        <v>43</v>
      </c>
      <c r="B55" s="27"/>
      <c r="C55" s="27"/>
      <c r="D55" s="28">
        <v>2345</v>
      </c>
      <c r="E55" s="27"/>
      <c r="F55" s="29">
        <v>0.25</v>
      </c>
      <c r="G55" s="26" t="s">
        <v>2112</v>
      </c>
      <c r="H55" s="26" t="s">
        <v>2113</v>
      </c>
      <c r="I55" s="26" t="s">
        <v>657</v>
      </c>
      <c r="J55" s="28">
        <v>1</v>
      </c>
      <c r="K55" s="26" t="s">
        <v>53</v>
      </c>
      <c r="L55" s="30">
        <v>0.25</v>
      </c>
      <c r="M55" s="31" t="s">
        <v>63</v>
      </c>
      <c r="N55" s="26" t="s">
        <v>1614</v>
      </c>
      <c r="O55" s="30">
        <v>1.4</v>
      </c>
      <c r="P55" s="30">
        <v>1.5</v>
      </c>
    </row>
    <row r="56" spans="1:16" x14ac:dyDescent="0.25">
      <c r="A56" s="25">
        <f t="shared" si="1"/>
        <v>44</v>
      </c>
      <c r="B56" s="27"/>
      <c r="C56" s="27"/>
      <c r="D56" s="28">
        <v>2130</v>
      </c>
      <c r="E56" s="26" t="s">
        <v>86</v>
      </c>
      <c r="F56" s="29">
        <v>0.10100000000000001</v>
      </c>
      <c r="G56" s="26" t="s">
        <v>2114</v>
      </c>
      <c r="H56" s="26" t="s">
        <v>2115</v>
      </c>
      <c r="I56" s="26" t="s">
        <v>657</v>
      </c>
      <c r="J56" s="28">
        <v>3</v>
      </c>
      <c r="K56" s="26" t="s">
        <v>1005</v>
      </c>
      <c r="L56" s="30">
        <v>0.3</v>
      </c>
      <c r="M56" s="31" t="s">
        <v>63</v>
      </c>
      <c r="N56" s="26" t="s">
        <v>564</v>
      </c>
      <c r="O56" s="30">
        <v>1.6</v>
      </c>
      <c r="P56" s="30">
        <v>1.25</v>
      </c>
    </row>
    <row r="57" spans="1:16" x14ac:dyDescent="0.25">
      <c r="A57" s="25">
        <f t="shared" si="1"/>
        <v>45</v>
      </c>
      <c r="B57" s="27"/>
      <c r="C57" s="26" t="s">
        <v>128</v>
      </c>
      <c r="D57" s="28">
        <v>122</v>
      </c>
      <c r="E57" s="27"/>
      <c r="F57" s="29">
        <v>0.28000000000000003</v>
      </c>
      <c r="G57" s="26" t="s">
        <v>2116</v>
      </c>
      <c r="H57" s="26" t="s">
        <v>2117</v>
      </c>
      <c r="I57" s="26" t="s">
        <v>657</v>
      </c>
      <c r="J57" s="28">
        <v>1</v>
      </c>
      <c r="K57" s="26" t="s">
        <v>473</v>
      </c>
      <c r="L57" s="30">
        <v>0.28000000000000003</v>
      </c>
      <c r="M57" s="31" t="s">
        <v>63</v>
      </c>
      <c r="N57" s="26" t="s">
        <v>2118</v>
      </c>
      <c r="O57" s="30">
        <v>1.65</v>
      </c>
      <c r="P57" s="30">
        <v>1</v>
      </c>
    </row>
    <row r="58" spans="1:16" x14ac:dyDescent="0.25">
      <c r="A58" s="32"/>
      <c r="B58" s="27"/>
      <c r="C58" s="27"/>
      <c r="D58" s="27"/>
      <c r="E58" s="27"/>
      <c r="F58" s="29"/>
      <c r="G58" s="27"/>
      <c r="H58" s="27"/>
      <c r="I58" s="27"/>
      <c r="J58" s="30"/>
      <c r="K58" s="30"/>
      <c r="L58" s="30"/>
      <c r="M58" s="27"/>
      <c r="N58" s="27"/>
      <c r="O58" s="30"/>
      <c r="P58" s="30"/>
    </row>
    <row r="59" spans="1:16" x14ac:dyDescent="0.25">
      <c r="A59" s="32"/>
      <c r="B59" s="27"/>
      <c r="C59" s="27"/>
      <c r="D59" s="27"/>
      <c r="E59" s="27"/>
      <c r="F59" s="29"/>
      <c r="G59" s="27"/>
      <c r="H59" s="27"/>
      <c r="I59" s="27"/>
      <c r="J59" s="30"/>
      <c r="K59" s="30"/>
      <c r="L59" s="30"/>
      <c r="M59" s="27"/>
      <c r="N59" s="27"/>
      <c r="O59" s="30"/>
      <c r="P59" s="30"/>
    </row>
    <row r="60" spans="1:16" x14ac:dyDescent="0.25">
      <c r="A60" s="32"/>
      <c r="B60" s="26" t="s">
        <v>39</v>
      </c>
      <c r="C60" s="27"/>
      <c r="D60" s="27"/>
      <c r="E60" s="27"/>
      <c r="F60" s="108" t="s">
        <v>39</v>
      </c>
      <c r="G60" s="27"/>
      <c r="H60" s="26" t="s">
        <v>39</v>
      </c>
      <c r="I60" s="27"/>
      <c r="J60" s="30"/>
      <c r="K60" s="30"/>
      <c r="L60" s="30"/>
      <c r="M60" s="27"/>
      <c r="N60" s="27"/>
      <c r="O60" s="33" t="s">
        <v>39</v>
      </c>
      <c r="P60" s="30"/>
    </row>
    <row r="61" spans="1:16" x14ac:dyDescent="0.25">
      <c r="A61" s="32"/>
      <c r="B61" s="27"/>
      <c r="C61" s="27"/>
      <c r="D61" s="27"/>
      <c r="E61" s="27"/>
      <c r="F61" s="29"/>
      <c r="G61" s="27"/>
      <c r="H61" s="27"/>
      <c r="I61" s="27"/>
      <c r="J61" s="30"/>
      <c r="K61" s="30"/>
      <c r="L61" s="30"/>
      <c r="M61" s="27"/>
      <c r="N61" s="27"/>
      <c r="O61" s="30"/>
      <c r="P61" s="30"/>
    </row>
    <row r="62" spans="1:16" x14ac:dyDescent="0.25">
      <c r="A62" s="32"/>
      <c r="B62" s="27"/>
      <c r="C62" s="27"/>
      <c r="D62" s="27"/>
      <c r="E62" s="27"/>
      <c r="F62" s="29"/>
      <c r="G62" s="27"/>
      <c r="H62" s="27"/>
      <c r="I62" s="27"/>
      <c r="J62" s="30"/>
      <c r="K62" s="30"/>
      <c r="L62" s="30"/>
      <c r="M62" s="27"/>
      <c r="N62" s="27"/>
      <c r="O62" s="30"/>
      <c r="P62" s="30"/>
    </row>
    <row r="63" spans="1:16" x14ac:dyDescent="0.25">
      <c r="A63" s="32"/>
      <c r="B63" s="27"/>
      <c r="C63" s="27"/>
      <c r="D63" s="27"/>
      <c r="E63" s="27"/>
      <c r="F63" s="29"/>
      <c r="G63" s="27"/>
      <c r="H63" s="27"/>
      <c r="I63" s="27"/>
      <c r="J63" s="30"/>
      <c r="K63" s="30"/>
      <c r="L63" s="30"/>
      <c r="M63" s="27"/>
      <c r="N63" s="27"/>
      <c r="O63" s="30"/>
      <c r="P63" s="30"/>
    </row>
    <row r="64" spans="1:16" x14ac:dyDescent="0.25">
      <c r="A64" s="32"/>
      <c r="B64" s="27"/>
      <c r="C64" s="27"/>
      <c r="D64" s="27"/>
      <c r="E64" s="27"/>
      <c r="F64" s="29"/>
      <c r="G64" s="27"/>
      <c r="H64" s="27"/>
      <c r="I64" s="27"/>
      <c r="J64" s="30"/>
      <c r="K64" s="30"/>
      <c r="L64" s="30"/>
      <c r="M64" s="27"/>
      <c r="N64" s="27"/>
      <c r="O64" s="30"/>
      <c r="P64" s="30"/>
    </row>
    <row r="65" spans="1:16" x14ac:dyDescent="0.25">
      <c r="A65" s="32"/>
      <c r="B65" s="27"/>
      <c r="C65" s="27"/>
      <c r="D65" s="27"/>
      <c r="E65" s="27"/>
      <c r="F65" s="29"/>
      <c r="G65" s="27"/>
      <c r="H65" s="27"/>
      <c r="I65" s="27"/>
      <c r="J65" s="30"/>
      <c r="K65" s="30"/>
      <c r="L65" s="30"/>
      <c r="M65" s="27"/>
      <c r="N65" s="27"/>
      <c r="O65" s="30"/>
      <c r="P65" s="30"/>
    </row>
    <row r="66" spans="1:16" x14ac:dyDescent="0.25">
      <c r="A66" s="32"/>
      <c r="B66" s="27"/>
      <c r="C66" s="27"/>
      <c r="D66" s="27"/>
      <c r="E66" s="27"/>
      <c r="F66" s="29"/>
      <c r="G66" s="27"/>
      <c r="H66" s="27"/>
      <c r="I66" s="27"/>
      <c r="J66" s="30"/>
      <c r="K66" s="30"/>
      <c r="L66" s="30"/>
      <c r="M66" s="27"/>
      <c r="N66" s="27"/>
      <c r="O66" s="30"/>
      <c r="P66" s="30"/>
    </row>
    <row r="67" spans="1:16" x14ac:dyDescent="0.25">
      <c r="A67" s="32"/>
      <c r="B67" s="27"/>
      <c r="C67" s="27"/>
      <c r="D67" s="27"/>
      <c r="E67" s="27"/>
      <c r="F67" s="29"/>
      <c r="G67" s="27"/>
      <c r="H67" s="27"/>
      <c r="I67" s="27"/>
      <c r="J67" s="30"/>
      <c r="K67" s="30"/>
      <c r="L67" s="30"/>
      <c r="M67" s="27"/>
      <c r="N67" s="27"/>
      <c r="O67" s="30"/>
      <c r="P67" s="30"/>
    </row>
    <row r="68" spans="1:16" x14ac:dyDescent="0.25">
      <c r="A68" s="32"/>
      <c r="B68" s="27"/>
      <c r="C68" s="27"/>
      <c r="D68" s="27"/>
      <c r="E68" s="27"/>
      <c r="F68" s="29"/>
      <c r="G68" s="27"/>
      <c r="H68" s="27"/>
      <c r="I68" s="27"/>
      <c r="J68" s="30"/>
      <c r="K68" s="30"/>
      <c r="L68" s="30"/>
      <c r="M68" s="27"/>
      <c r="N68" s="27"/>
      <c r="O68" s="30"/>
      <c r="P68" s="30"/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30"/>
      <c r="K69" s="30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30"/>
      <c r="K70" s="30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30"/>
      <c r="K71" s="30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30"/>
      <c r="K72" s="30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30"/>
      <c r="K73" s="30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30"/>
      <c r="K74" s="30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30"/>
      <c r="K75" s="30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30"/>
      <c r="K76" s="30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30"/>
      <c r="K77" s="30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30"/>
      <c r="K78" s="30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30"/>
      <c r="K79" s="30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30"/>
      <c r="K80" s="30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30"/>
      <c r="K81" s="30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30"/>
      <c r="K82" s="30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30"/>
      <c r="K83" s="30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30"/>
      <c r="K84" s="30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ht="16.5" thickBot="1" x14ac:dyDescent="0.3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ht="16.5" thickTop="1" x14ac:dyDescent="0.25">
      <c r="A87" s="175"/>
      <c r="B87" s="138"/>
      <c r="C87" s="138"/>
      <c r="D87" s="138"/>
      <c r="E87" s="138"/>
      <c r="F87" s="139"/>
      <c r="G87" s="138"/>
      <c r="H87" s="138"/>
      <c r="I87" s="138"/>
      <c r="J87" s="138"/>
      <c r="K87" s="138"/>
      <c r="L87" s="160"/>
      <c r="M87" s="159"/>
      <c r="N87" s="159"/>
      <c r="O87" s="208"/>
      <c r="P87" s="161"/>
    </row>
    <row r="88" spans="1:16" x14ac:dyDescent="0.25">
      <c r="A88" s="178"/>
      <c r="B88" s="143"/>
      <c r="C88" s="143"/>
      <c r="D88" s="143"/>
      <c r="E88" s="143"/>
      <c r="F88" s="145"/>
      <c r="G88" s="143"/>
      <c r="H88" s="143"/>
      <c r="I88" s="143"/>
      <c r="J88" s="143"/>
      <c r="K88" s="143"/>
      <c r="L88" s="165"/>
      <c r="O88" s="209"/>
      <c r="P88" s="166"/>
    </row>
    <row r="89" spans="1:16" x14ac:dyDescent="0.25">
      <c r="A89" s="178"/>
      <c r="B89" s="143"/>
      <c r="C89" s="143"/>
      <c r="D89" s="143"/>
      <c r="E89" s="143"/>
      <c r="F89" s="145"/>
      <c r="G89" s="143"/>
      <c r="H89" s="143"/>
      <c r="I89" s="143"/>
      <c r="J89" s="143"/>
      <c r="K89" s="143"/>
      <c r="L89" s="165"/>
      <c r="O89" s="209"/>
      <c r="P89" s="166"/>
    </row>
    <row r="90" spans="1:16" x14ac:dyDescent="0.25">
      <c r="A90" s="178"/>
      <c r="B90" s="143"/>
      <c r="C90" s="143"/>
      <c r="D90" s="143"/>
      <c r="E90" s="143"/>
      <c r="F90" s="145"/>
      <c r="G90" s="143"/>
      <c r="H90" s="143"/>
      <c r="I90" s="143"/>
      <c r="J90" s="143"/>
      <c r="K90" s="143"/>
      <c r="L90" s="165"/>
      <c r="O90" s="210"/>
      <c r="P90" s="166"/>
    </row>
    <row r="91" spans="1:16" x14ac:dyDescent="0.25">
      <c r="A91" s="178"/>
      <c r="B91" s="143"/>
      <c r="C91" s="143"/>
      <c r="D91" s="143"/>
      <c r="E91" s="143"/>
      <c r="F91" s="145"/>
      <c r="G91" s="143"/>
      <c r="H91" s="143"/>
      <c r="I91" s="143"/>
      <c r="J91" s="143"/>
      <c r="K91" s="143"/>
      <c r="L91" s="165"/>
      <c r="O91" s="210"/>
      <c r="P91" s="166"/>
    </row>
    <row r="92" spans="1:16" x14ac:dyDescent="0.25">
      <c r="A92" s="178"/>
      <c r="B92" s="143"/>
      <c r="C92" s="143"/>
      <c r="D92" s="143"/>
      <c r="E92" s="143"/>
      <c r="F92" s="145"/>
      <c r="G92" s="143"/>
      <c r="H92" s="143"/>
      <c r="I92" s="143"/>
      <c r="J92" s="143"/>
      <c r="K92" s="143"/>
      <c r="L92" s="165"/>
      <c r="O92" s="210"/>
      <c r="P92" s="166"/>
    </row>
    <row r="93" spans="1:16" x14ac:dyDescent="0.25">
      <c r="A93" s="178"/>
      <c r="B93" s="143"/>
      <c r="C93" s="143"/>
      <c r="D93" s="143"/>
      <c r="E93" s="143"/>
      <c r="F93" s="145"/>
      <c r="G93" s="143"/>
      <c r="H93" s="143"/>
      <c r="I93" s="143"/>
      <c r="J93" s="143"/>
      <c r="K93" s="143"/>
      <c r="L93" s="165"/>
      <c r="O93" s="209"/>
      <c r="P93" s="166"/>
    </row>
    <row r="94" spans="1:16" ht="16.5" thickBot="1" x14ac:dyDescent="0.3">
      <c r="A94" s="181"/>
      <c r="B94" s="168"/>
      <c r="C94" s="168"/>
      <c r="D94" s="168"/>
      <c r="E94" s="168"/>
      <c r="F94" s="169"/>
      <c r="G94" s="168"/>
      <c r="H94" s="168"/>
      <c r="I94" s="168"/>
      <c r="J94" s="168"/>
      <c r="K94" s="168"/>
      <c r="L94" s="171"/>
      <c r="M94" s="168"/>
      <c r="N94" s="168"/>
      <c r="O94" s="171"/>
      <c r="P94" s="172"/>
    </row>
    <row r="95" spans="1:16" ht="16.5" thickTop="1" x14ac:dyDescent="0.25"/>
    <row r="105" spans="1:16" x14ac:dyDescent="0.25">
      <c r="O105" s="12" t="s">
        <v>1271</v>
      </c>
    </row>
    <row r="107" spans="1:16" ht="30.75" x14ac:dyDescent="0.45">
      <c r="A107" s="13" t="s">
        <v>16</v>
      </c>
      <c r="B107" s="14"/>
      <c r="C107" s="14"/>
      <c r="D107" s="14"/>
      <c r="E107" s="14"/>
      <c r="F107" s="14"/>
      <c r="G107" s="13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30.75" x14ac:dyDescent="0.45">
      <c r="A108" s="13" t="s">
        <v>1</v>
      </c>
      <c r="B108" s="14"/>
      <c r="C108" s="14"/>
      <c r="D108" s="14"/>
      <c r="E108" s="14"/>
      <c r="F108" s="14"/>
      <c r="G108" s="13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30.75" x14ac:dyDescent="0.45">
      <c r="A109" s="103" t="s">
        <v>2029</v>
      </c>
      <c r="B109" s="14"/>
      <c r="C109" s="14"/>
      <c r="D109" s="14"/>
      <c r="E109" s="14"/>
      <c r="F109" s="14"/>
      <c r="G109" s="13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O110" s="12" t="s">
        <v>3</v>
      </c>
    </row>
    <row r="112" spans="1:16" x14ac:dyDescent="0.25">
      <c r="A112" s="44" t="s">
        <v>18</v>
      </c>
      <c r="B112" s="16"/>
      <c r="C112" s="17" t="s">
        <v>19</v>
      </c>
      <c r="D112" s="18"/>
      <c r="E112" s="19"/>
      <c r="F112" s="20" t="s">
        <v>20</v>
      </c>
      <c r="G112" s="20" t="s">
        <v>21</v>
      </c>
      <c r="H112" s="20" t="s">
        <v>22</v>
      </c>
      <c r="I112" s="20" t="s">
        <v>23</v>
      </c>
      <c r="J112" s="20" t="s">
        <v>24</v>
      </c>
      <c r="K112" s="20" t="s">
        <v>25</v>
      </c>
      <c r="L112" s="20" t="s">
        <v>5</v>
      </c>
      <c r="M112" s="20" t="s">
        <v>26</v>
      </c>
      <c r="N112" s="20" t="s">
        <v>27</v>
      </c>
      <c r="O112" s="20" t="s">
        <v>28</v>
      </c>
      <c r="P112" s="20" t="s">
        <v>29</v>
      </c>
    </row>
    <row r="113" spans="1:16" ht="16.5" thickBot="1" x14ac:dyDescent="0.3">
      <c r="A113" s="21"/>
      <c r="B113" s="22"/>
      <c r="C113" s="23" t="s">
        <v>30</v>
      </c>
      <c r="D113" s="23" t="s">
        <v>31</v>
      </c>
      <c r="E113" s="24" t="s">
        <v>32</v>
      </c>
      <c r="F113" s="22"/>
      <c r="G113" s="22"/>
      <c r="H113" s="24" t="s">
        <v>33</v>
      </c>
      <c r="I113" s="24" t="s">
        <v>34</v>
      </c>
      <c r="J113" s="24" t="s">
        <v>35</v>
      </c>
      <c r="K113" s="24" t="s">
        <v>36</v>
      </c>
      <c r="L113" s="24" t="s">
        <v>10</v>
      </c>
      <c r="M113" s="24" t="s">
        <v>37</v>
      </c>
      <c r="N113" s="24" t="s">
        <v>38</v>
      </c>
      <c r="O113" s="24" t="s">
        <v>11</v>
      </c>
      <c r="P113" s="24" t="s">
        <v>10</v>
      </c>
    </row>
    <row r="114" spans="1:16" s="272" customFormat="1" ht="16.5" thickTop="1" x14ac:dyDescent="0.25">
      <c r="A114" s="265">
        <v>46</v>
      </c>
      <c r="B114" s="269" t="s">
        <v>86</v>
      </c>
      <c r="C114" s="269" t="s">
        <v>1137</v>
      </c>
      <c r="D114" s="267">
        <v>55</v>
      </c>
      <c r="E114" s="266"/>
      <c r="F114" s="268">
        <v>10</v>
      </c>
      <c r="G114" s="269" t="s">
        <v>2119</v>
      </c>
      <c r="H114" s="269" t="s">
        <v>2120</v>
      </c>
      <c r="I114" s="269" t="s">
        <v>657</v>
      </c>
      <c r="J114" s="267">
        <v>1</v>
      </c>
      <c r="K114" s="269" t="s">
        <v>53</v>
      </c>
      <c r="L114" s="270">
        <v>10.25</v>
      </c>
      <c r="M114" s="271" t="s">
        <v>63</v>
      </c>
      <c r="N114" s="269" t="s">
        <v>64</v>
      </c>
      <c r="O114" s="270">
        <v>22.25</v>
      </c>
      <c r="P114" s="270">
        <v>30</v>
      </c>
    </row>
    <row r="115" spans="1:16" x14ac:dyDescent="0.25">
      <c r="A115" s="79" t="s">
        <v>39</v>
      </c>
      <c r="B115" s="26" t="s">
        <v>200</v>
      </c>
      <c r="C115" s="27"/>
      <c r="D115" s="28">
        <v>2284</v>
      </c>
      <c r="E115" s="27"/>
      <c r="F115" s="29">
        <v>0.25</v>
      </c>
      <c r="G115" s="26" t="s">
        <v>2096</v>
      </c>
      <c r="H115" s="27"/>
      <c r="I115" s="26" t="s">
        <v>39</v>
      </c>
      <c r="J115" s="28">
        <v>1</v>
      </c>
      <c r="K115" s="26" t="s">
        <v>2121</v>
      </c>
      <c r="L115" s="33" t="s">
        <v>39</v>
      </c>
      <c r="M115" s="26" t="s">
        <v>39</v>
      </c>
      <c r="N115" s="27"/>
      <c r="O115" s="30"/>
      <c r="P115" s="30"/>
    </row>
    <row r="116" spans="1:16" x14ac:dyDescent="0.25">
      <c r="A116" s="25">
        <v>47</v>
      </c>
      <c r="B116" s="27"/>
      <c r="C116" s="26" t="s">
        <v>128</v>
      </c>
      <c r="D116" s="28">
        <v>123</v>
      </c>
      <c r="E116" s="27"/>
      <c r="F116" s="29">
        <v>0.15</v>
      </c>
      <c r="G116" s="108" t="s">
        <v>2122</v>
      </c>
      <c r="H116" s="26" t="s">
        <v>2123</v>
      </c>
      <c r="I116" s="26" t="s">
        <v>657</v>
      </c>
      <c r="J116" s="28">
        <v>1</v>
      </c>
      <c r="K116" s="26" t="s">
        <v>473</v>
      </c>
      <c r="L116" s="30">
        <v>0.15</v>
      </c>
      <c r="M116" s="31" t="s">
        <v>63</v>
      </c>
      <c r="N116" s="26" t="s">
        <v>2124</v>
      </c>
      <c r="O116" s="30">
        <v>1.5</v>
      </c>
      <c r="P116" s="30">
        <v>1</v>
      </c>
    </row>
    <row r="117" spans="1:16" x14ac:dyDescent="0.25">
      <c r="A117" s="25">
        <f t="shared" ref="A117:A158" si="2">A116+1</f>
        <v>48</v>
      </c>
      <c r="B117" s="27"/>
      <c r="C117" s="27"/>
      <c r="D117" s="28">
        <v>2378</v>
      </c>
      <c r="E117" s="27"/>
      <c r="F117" s="29">
        <v>0.25</v>
      </c>
      <c r="G117" s="26" t="s">
        <v>1215</v>
      </c>
      <c r="H117" s="26" t="s">
        <v>2125</v>
      </c>
      <c r="I117" s="26" t="s">
        <v>657</v>
      </c>
      <c r="J117" s="28">
        <v>1</v>
      </c>
      <c r="K117" s="26" t="s">
        <v>53</v>
      </c>
      <c r="L117" s="30">
        <v>0.25</v>
      </c>
      <c r="M117" s="31" t="s">
        <v>63</v>
      </c>
      <c r="N117" s="26" t="s">
        <v>1211</v>
      </c>
      <c r="O117" s="30">
        <v>1.4</v>
      </c>
      <c r="P117" s="30">
        <v>1</v>
      </c>
    </row>
    <row r="118" spans="1:16" x14ac:dyDescent="0.25">
      <c r="A118" s="25">
        <f t="shared" si="2"/>
        <v>49</v>
      </c>
      <c r="B118" s="27"/>
      <c r="C118" s="27"/>
      <c r="D118" s="28">
        <v>2285</v>
      </c>
      <c r="E118" s="26" t="s">
        <v>2126</v>
      </c>
      <c r="F118" s="29">
        <v>0.25</v>
      </c>
      <c r="G118" s="26" t="s">
        <v>2127</v>
      </c>
      <c r="H118" s="26" t="s">
        <v>2128</v>
      </c>
      <c r="I118" s="26" t="s">
        <v>657</v>
      </c>
      <c r="J118" s="28">
        <v>6</v>
      </c>
      <c r="K118" s="26" t="s">
        <v>88</v>
      </c>
      <c r="L118" s="30">
        <v>1.5</v>
      </c>
      <c r="M118" s="31" t="s">
        <v>63</v>
      </c>
      <c r="N118" s="26" t="s">
        <v>564</v>
      </c>
      <c r="O118" s="30">
        <v>4</v>
      </c>
      <c r="P118" s="30">
        <v>4</v>
      </c>
    </row>
    <row r="119" spans="1:16" x14ac:dyDescent="0.25">
      <c r="A119" s="25">
        <f t="shared" si="2"/>
        <v>50</v>
      </c>
      <c r="B119" s="27"/>
      <c r="C119" s="27"/>
      <c r="D119" s="28">
        <v>2261</v>
      </c>
      <c r="E119" s="27"/>
      <c r="F119" s="29">
        <v>0.16700000000000001</v>
      </c>
      <c r="G119" s="26" t="s">
        <v>2129</v>
      </c>
      <c r="H119" s="26" t="s">
        <v>2130</v>
      </c>
      <c r="I119" s="26" t="s">
        <v>657</v>
      </c>
      <c r="J119" s="28">
        <v>2</v>
      </c>
      <c r="K119" s="26" t="s">
        <v>115</v>
      </c>
      <c r="L119" s="30">
        <v>0.33</v>
      </c>
      <c r="M119" s="31" t="s">
        <v>63</v>
      </c>
      <c r="N119" s="26" t="s">
        <v>85</v>
      </c>
      <c r="O119" s="30">
        <v>1.65</v>
      </c>
      <c r="P119" s="30">
        <v>2</v>
      </c>
    </row>
    <row r="120" spans="1:16" x14ac:dyDescent="0.25">
      <c r="A120" s="25">
        <f t="shared" si="2"/>
        <v>51</v>
      </c>
      <c r="B120" s="27"/>
      <c r="C120" s="26" t="s">
        <v>598</v>
      </c>
      <c r="D120" s="28">
        <v>39</v>
      </c>
      <c r="E120" s="27"/>
      <c r="F120" s="29">
        <v>0.15</v>
      </c>
      <c r="G120" s="85" t="s">
        <v>2131</v>
      </c>
      <c r="H120" s="26" t="s">
        <v>2132</v>
      </c>
      <c r="I120" s="26" t="s">
        <v>67</v>
      </c>
      <c r="J120" s="28">
        <v>2</v>
      </c>
      <c r="K120" s="26" t="s">
        <v>473</v>
      </c>
      <c r="L120" s="30">
        <v>0.3</v>
      </c>
      <c r="M120" s="31" t="s">
        <v>63</v>
      </c>
      <c r="N120" s="26" t="s">
        <v>2065</v>
      </c>
      <c r="O120" s="30">
        <v>1.75</v>
      </c>
      <c r="P120" s="30">
        <v>1.25</v>
      </c>
    </row>
    <row r="121" spans="1:16" x14ac:dyDescent="0.25">
      <c r="A121" s="25">
        <f t="shared" si="2"/>
        <v>52</v>
      </c>
      <c r="B121" s="27"/>
      <c r="C121" s="26" t="s">
        <v>598</v>
      </c>
      <c r="D121" s="28">
        <v>39</v>
      </c>
      <c r="E121" s="27"/>
      <c r="F121" s="29">
        <v>0.15</v>
      </c>
      <c r="G121" s="85" t="s">
        <v>2131</v>
      </c>
      <c r="H121" s="26" t="s">
        <v>2132</v>
      </c>
      <c r="I121" s="26" t="s">
        <v>101</v>
      </c>
      <c r="J121" s="28">
        <v>2</v>
      </c>
      <c r="K121" s="26" t="s">
        <v>473</v>
      </c>
      <c r="L121" s="30">
        <v>0.3</v>
      </c>
      <c r="M121" s="31" t="s">
        <v>63</v>
      </c>
      <c r="N121" s="26" t="s">
        <v>2065</v>
      </c>
      <c r="O121" s="30">
        <v>1.2</v>
      </c>
      <c r="P121" s="30">
        <v>1.25</v>
      </c>
    </row>
    <row r="122" spans="1:16" x14ac:dyDescent="0.25">
      <c r="A122" s="25">
        <f t="shared" si="2"/>
        <v>53</v>
      </c>
      <c r="B122" s="27"/>
      <c r="C122" s="27"/>
      <c r="D122" s="28">
        <v>2260</v>
      </c>
      <c r="E122" s="27"/>
      <c r="F122" s="29">
        <v>0.15</v>
      </c>
      <c r="G122" s="26" t="s">
        <v>2133</v>
      </c>
      <c r="H122" s="26" t="s">
        <v>2134</v>
      </c>
      <c r="I122" s="26" t="s">
        <v>657</v>
      </c>
      <c r="J122" s="28">
        <v>2</v>
      </c>
      <c r="K122" s="26" t="s">
        <v>115</v>
      </c>
      <c r="L122" s="30">
        <v>0.3</v>
      </c>
      <c r="M122" s="31" t="s">
        <v>63</v>
      </c>
      <c r="N122" s="26" t="s">
        <v>1416</v>
      </c>
      <c r="O122" s="30">
        <v>1.5</v>
      </c>
      <c r="P122" s="30">
        <v>2</v>
      </c>
    </row>
    <row r="123" spans="1:16" x14ac:dyDescent="0.25">
      <c r="A123" s="25">
        <f t="shared" si="2"/>
        <v>54</v>
      </c>
      <c r="B123" s="27"/>
      <c r="C123" s="26" t="s">
        <v>128</v>
      </c>
      <c r="D123" s="28">
        <v>124</v>
      </c>
      <c r="E123" s="27"/>
      <c r="F123" s="29">
        <v>0.15</v>
      </c>
      <c r="G123" s="85" t="s">
        <v>2135</v>
      </c>
      <c r="H123" s="26" t="s">
        <v>2136</v>
      </c>
      <c r="I123" s="26" t="s">
        <v>657</v>
      </c>
      <c r="J123" s="28">
        <v>1</v>
      </c>
      <c r="K123" s="26" t="s">
        <v>473</v>
      </c>
      <c r="L123" s="30">
        <v>0.15</v>
      </c>
      <c r="M123" s="31" t="s">
        <v>63</v>
      </c>
      <c r="N123" s="26" t="s">
        <v>2137</v>
      </c>
      <c r="O123" s="30">
        <v>1.5</v>
      </c>
      <c r="P123" s="30">
        <v>1</v>
      </c>
    </row>
    <row r="124" spans="1:16" x14ac:dyDescent="0.25">
      <c r="A124" s="25">
        <f t="shared" si="2"/>
        <v>55</v>
      </c>
      <c r="B124" s="27"/>
      <c r="C124" s="27"/>
      <c r="D124" s="28">
        <v>2259</v>
      </c>
      <c r="E124" s="27"/>
      <c r="F124" s="29">
        <v>0.13200000000000001</v>
      </c>
      <c r="G124" s="26" t="s">
        <v>2138</v>
      </c>
      <c r="H124" s="26" t="s">
        <v>2139</v>
      </c>
      <c r="I124" s="26" t="s">
        <v>657</v>
      </c>
      <c r="J124" s="28">
        <v>2</v>
      </c>
      <c r="K124" s="26" t="s">
        <v>115</v>
      </c>
      <c r="L124" s="30">
        <v>0.26</v>
      </c>
      <c r="M124" s="31" t="s">
        <v>63</v>
      </c>
      <c r="N124" s="26" t="s">
        <v>513</v>
      </c>
      <c r="O124" s="30">
        <v>1.5</v>
      </c>
      <c r="P124" s="30">
        <v>2</v>
      </c>
    </row>
    <row r="125" spans="1:16" x14ac:dyDescent="0.25">
      <c r="A125" s="25">
        <f t="shared" si="2"/>
        <v>56</v>
      </c>
      <c r="B125" s="27"/>
      <c r="C125" s="27"/>
      <c r="D125" s="28">
        <v>2346</v>
      </c>
      <c r="E125" s="27"/>
      <c r="F125" s="29">
        <v>0.25</v>
      </c>
      <c r="G125" s="26" t="s">
        <v>2140</v>
      </c>
      <c r="H125" s="26" t="s">
        <v>2141</v>
      </c>
      <c r="I125" s="26" t="s">
        <v>657</v>
      </c>
      <c r="J125" s="28">
        <v>1</v>
      </c>
      <c r="K125" s="26" t="s">
        <v>53</v>
      </c>
      <c r="L125" s="30">
        <v>0.25</v>
      </c>
      <c r="M125" s="31" t="s">
        <v>63</v>
      </c>
      <c r="N125" s="26" t="s">
        <v>685</v>
      </c>
      <c r="O125" s="30">
        <v>1.4</v>
      </c>
      <c r="P125" s="30">
        <v>1.5</v>
      </c>
    </row>
    <row r="126" spans="1:16" x14ac:dyDescent="0.25">
      <c r="A126" s="25">
        <f t="shared" si="2"/>
        <v>57</v>
      </c>
      <c r="B126" s="27"/>
      <c r="C126" s="27"/>
      <c r="D126" s="28">
        <v>2379</v>
      </c>
      <c r="E126" s="27"/>
      <c r="F126" s="29">
        <v>0.45</v>
      </c>
      <c r="G126" s="26" t="s">
        <v>1215</v>
      </c>
      <c r="H126" s="26" t="s">
        <v>2142</v>
      </c>
      <c r="I126" s="26" t="s">
        <v>657</v>
      </c>
      <c r="J126" s="28">
        <v>1</v>
      </c>
      <c r="K126" s="26" t="s">
        <v>53</v>
      </c>
      <c r="L126" s="30">
        <v>0.45</v>
      </c>
      <c r="M126" s="31" t="s">
        <v>63</v>
      </c>
      <c r="N126" s="26" t="s">
        <v>825</v>
      </c>
      <c r="O126" s="30">
        <v>1.75</v>
      </c>
      <c r="P126" s="30">
        <v>1.25</v>
      </c>
    </row>
    <row r="127" spans="1:16" x14ac:dyDescent="0.25">
      <c r="A127" s="25">
        <f t="shared" si="2"/>
        <v>58</v>
      </c>
      <c r="B127" s="27"/>
      <c r="C127" s="27"/>
      <c r="D127" s="28">
        <v>2256</v>
      </c>
      <c r="E127" s="27"/>
      <c r="F127" s="29">
        <v>8.4000000000000005E-2</v>
      </c>
      <c r="G127" s="85" t="s">
        <v>2143</v>
      </c>
      <c r="H127" s="26" t="s">
        <v>2144</v>
      </c>
      <c r="I127" s="26" t="s">
        <v>657</v>
      </c>
      <c r="J127" s="28">
        <v>3</v>
      </c>
      <c r="K127" s="26" t="s">
        <v>1005</v>
      </c>
      <c r="L127" s="30">
        <v>0.25</v>
      </c>
      <c r="M127" s="31" t="s">
        <v>63</v>
      </c>
      <c r="N127" s="26" t="s">
        <v>1193</v>
      </c>
      <c r="O127" s="30">
        <v>1.5</v>
      </c>
      <c r="P127" s="30">
        <v>3</v>
      </c>
    </row>
    <row r="128" spans="1:16" x14ac:dyDescent="0.25">
      <c r="A128" s="25">
        <f t="shared" si="2"/>
        <v>59</v>
      </c>
      <c r="B128" s="27"/>
      <c r="C128" s="27"/>
      <c r="D128" s="28">
        <v>2265</v>
      </c>
      <c r="E128" s="27"/>
      <c r="F128" s="29">
        <v>0.21</v>
      </c>
      <c r="G128" s="85" t="s">
        <v>2145</v>
      </c>
      <c r="H128" s="26" t="s">
        <v>2146</v>
      </c>
      <c r="I128" s="26" t="s">
        <v>657</v>
      </c>
      <c r="J128" s="28">
        <v>2</v>
      </c>
      <c r="K128" s="26" t="s">
        <v>115</v>
      </c>
      <c r="L128" s="30">
        <v>0.42</v>
      </c>
      <c r="M128" s="31" t="s">
        <v>63</v>
      </c>
      <c r="N128" s="26" t="s">
        <v>206</v>
      </c>
      <c r="O128" s="30">
        <v>1.75</v>
      </c>
      <c r="P128" s="30">
        <v>2</v>
      </c>
    </row>
    <row r="129" spans="1:16" x14ac:dyDescent="0.25">
      <c r="A129" s="25">
        <f t="shared" si="2"/>
        <v>60</v>
      </c>
      <c r="B129" s="27"/>
      <c r="C129" s="26" t="s">
        <v>63</v>
      </c>
      <c r="D129" s="28">
        <v>611</v>
      </c>
      <c r="E129" s="26" t="s">
        <v>39</v>
      </c>
      <c r="F129" s="29">
        <v>0.25</v>
      </c>
      <c r="G129" s="26" t="s">
        <v>2147</v>
      </c>
      <c r="H129" s="26" t="s">
        <v>2148</v>
      </c>
      <c r="I129" s="26" t="s">
        <v>101</v>
      </c>
      <c r="J129" s="28">
        <v>1</v>
      </c>
      <c r="K129" s="26" t="s">
        <v>199</v>
      </c>
      <c r="L129" s="30">
        <v>0.25</v>
      </c>
      <c r="M129" s="31" t="s">
        <v>63</v>
      </c>
      <c r="N129" s="26" t="s">
        <v>2149</v>
      </c>
      <c r="O129" s="30">
        <v>1.25</v>
      </c>
      <c r="P129" s="30">
        <v>1.25</v>
      </c>
    </row>
    <row r="130" spans="1:16" x14ac:dyDescent="0.25">
      <c r="A130" s="25">
        <f t="shared" si="2"/>
        <v>61</v>
      </c>
      <c r="B130" s="27"/>
      <c r="C130" s="26" t="s">
        <v>63</v>
      </c>
      <c r="D130" s="28">
        <v>611</v>
      </c>
      <c r="E130" s="26" t="s">
        <v>39</v>
      </c>
      <c r="F130" s="29">
        <v>0.25</v>
      </c>
      <c r="G130" s="26" t="s">
        <v>2147</v>
      </c>
      <c r="H130" s="26" t="s">
        <v>2148</v>
      </c>
      <c r="I130" s="26" t="s">
        <v>67</v>
      </c>
      <c r="J130" s="28">
        <v>1</v>
      </c>
      <c r="K130" s="26" t="s">
        <v>199</v>
      </c>
      <c r="L130" s="30">
        <v>0.25</v>
      </c>
      <c r="M130" s="31" t="s">
        <v>63</v>
      </c>
      <c r="N130" s="26" t="s">
        <v>2149</v>
      </c>
      <c r="O130" s="30">
        <v>1.75</v>
      </c>
      <c r="P130" s="30">
        <v>1.25</v>
      </c>
    </row>
    <row r="131" spans="1:16" x14ac:dyDescent="0.25">
      <c r="A131" s="25">
        <f t="shared" si="2"/>
        <v>62</v>
      </c>
      <c r="B131" s="27"/>
      <c r="C131" s="27"/>
      <c r="D131" s="28">
        <v>2380</v>
      </c>
      <c r="E131" s="27"/>
      <c r="F131" s="29">
        <v>0.25</v>
      </c>
      <c r="G131" s="26" t="s">
        <v>2150</v>
      </c>
      <c r="H131" s="26" t="s">
        <v>2151</v>
      </c>
      <c r="I131" s="26" t="s">
        <v>657</v>
      </c>
      <c r="J131" s="28">
        <v>1</v>
      </c>
      <c r="K131" s="26" t="s">
        <v>53</v>
      </c>
      <c r="L131" s="30">
        <v>0.25</v>
      </c>
      <c r="M131" s="31" t="s">
        <v>63</v>
      </c>
      <c r="N131" s="26" t="s">
        <v>948</v>
      </c>
      <c r="O131" s="30">
        <v>1.4</v>
      </c>
      <c r="P131" s="30">
        <v>1.25</v>
      </c>
    </row>
    <row r="132" spans="1:16" x14ac:dyDescent="0.25">
      <c r="A132" s="25">
        <f t="shared" si="2"/>
        <v>63</v>
      </c>
      <c r="B132" s="27"/>
      <c r="C132" s="27"/>
      <c r="D132" s="28">
        <v>2385</v>
      </c>
      <c r="E132" s="26" t="s">
        <v>86</v>
      </c>
      <c r="F132" s="29">
        <v>0.25</v>
      </c>
      <c r="G132" s="26" t="s">
        <v>2152</v>
      </c>
      <c r="H132" s="26" t="s">
        <v>2153</v>
      </c>
      <c r="I132" s="26" t="s">
        <v>657</v>
      </c>
      <c r="J132" s="28">
        <v>5</v>
      </c>
      <c r="K132" s="26" t="s">
        <v>1660</v>
      </c>
      <c r="L132" s="30">
        <v>1.25</v>
      </c>
      <c r="M132" s="31" t="s">
        <v>63</v>
      </c>
      <c r="N132" s="26" t="s">
        <v>1580</v>
      </c>
      <c r="O132" s="30">
        <v>3.5</v>
      </c>
      <c r="P132" s="30">
        <v>4</v>
      </c>
    </row>
    <row r="133" spans="1:16" x14ac:dyDescent="0.25">
      <c r="A133" s="25">
        <f t="shared" si="2"/>
        <v>64</v>
      </c>
      <c r="B133" s="27"/>
      <c r="C133" s="27"/>
      <c r="D133" s="28">
        <v>2255</v>
      </c>
      <c r="E133" s="26" t="s">
        <v>39</v>
      </c>
      <c r="F133" s="29">
        <v>7.5999999999999998E-2</v>
      </c>
      <c r="G133" s="26" t="s">
        <v>2154</v>
      </c>
      <c r="H133" s="26" t="s">
        <v>2155</v>
      </c>
      <c r="I133" s="26" t="s">
        <v>657</v>
      </c>
      <c r="J133" s="28">
        <v>4</v>
      </c>
      <c r="K133" s="26" t="s">
        <v>1342</v>
      </c>
      <c r="L133" s="30">
        <v>0.3</v>
      </c>
      <c r="M133" s="31" t="s">
        <v>63</v>
      </c>
      <c r="N133" s="26" t="s">
        <v>2156</v>
      </c>
      <c r="O133" s="30">
        <v>1.6</v>
      </c>
      <c r="P133" s="30">
        <v>4</v>
      </c>
    </row>
    <row r="134" spans="1:16" x14ac:dyDescent="0.25">
      <c r="A134" s="25">
        <f t="shared" si="2"/>
        <v>65</v>
      </c>
      <c r="B134" s="27"/>
      <c r="C134" s="27"/>
      <c r="D134" s="28">
        <v>2281</v>
      </c>
      <c r="E134" s="27"/>
      <c r="F134" s="29">
        <v>0.25</v>
      </c>
      <c r="G134" s="26" t="s">
        <v>2157</v>
      </c>
      <c r="H134" s="26" t="s">
        <v>2158</v>
      </c>
      <c r="I134" s="26" t="s">
        <v>657</v>
      </c>
      <c r="J134" s="28">
        <v>2</v>
      </c>
      <c r="K134" s="26" t="s">
        <v>115</v>
      </c>
      <c r="L134" s="30">
        <v>0.5</v>
      </c>
      <c r="M134" s="31" t="s">
        <v>63</v>
      </c>
      <c r="N134" s="26" t="s">
        <v>768</v>
      </c>
      <c r="O134" s="30">
        <v>1.8</v>
      </c>
      <c r="P134" s="30">
        <v>2.5</v>
      </c>
    </row>
    <row r="135" spans="1:16" x14ac:dyDescent="0.25">
      <c r="A135" s="25">
        <f t="shared" si="2"/>
        <v>66</v>
      </c>
      <c r="B135" s="27"/>
      <c r="C135" s="26" t="s">
        <v>63</v>
      </c>
      <c r="D135" s="28">
        <v>613</v>
      </c>
      <c r="E135" s="27"/>
      <c r="F135" s="29">
        <v>0.25</v>
      </c>
      <c r="G135" s="26" t="s">
        <v>2159</v>
      </c>
      <c r="H135" s="26" t="s">
        <v>2160</v>
      </c>
      <c r="I135" s="26" t="s">
        <v>67</v>
      </c>
      <c r="J135" s="28">
        <v>1</v>
      </c>
      <c r="K135" s="26" t="s">
        <v>199</v>
      </c>
      <c r="L135" s="30">
        <v>0.25</v>
      </c>
      <c r="M135" s="31" t="s">
        <v>63</v>
      </c>
      <c r="N135" s="26" t="s">
        <v>2161</v>
      </c>
      <c r="O135" s="30">
        <v>1.75</v>
      </c>
      <c r="P135" s="30">
        <v>1.25</v>
      </c>
    </row>
    <row r="136" spans="1:16" x14ac:dyDescent="0.25">
      <c r="A136" s="25">
        <f t="shared" si="2"/>
        <v>67</v>
      </c>
      <c r="B136" s="27"/>
      <c r="C136" s="26" t="s">
        <v>63</v>
      </c>
      <c r="D136" s="28">
        <v>613</v>
      </c>
      <c r="E136" s="27"/>
      <c r="F136" s="29">
        <v>0.25</v>
      </c>
      <c r="G136" s="26" t="s">
        <v>2159</v>
      </c>
      <c r="H136" s="26" t="s">
        <v>2160</v>
      </c>
      <c r="I136" s="26" t="s">
        <v>101</v>
      </c>
      <c r="J136" s="28">
        <v>1</v>
      </c>
      <c r="K136" s="26" t="s">
        <v>199</v>
      </c>
      <c r="L136" s="30">
        <v>0.25</v>
      </c>
      <c r="M136" s="31" t="s">
        <v>63</v>
      </c>
      <c r="N136" s="26" t="s">
        <v>2161</v>
      </c>
      <c r="O136" s="30">
        <v>1.25</v>
      </c>
      <c r="P136" s="30">
        <v>1.25</v>
      </c>
    </row>
    <row r="137" spans="1:16" x14ac:dyDescent="0.25">
      <c r="A137" s="25">
        <f t="shared" si="2"/>
        <v>68</v>
      </c>
      <c r="B137" s="27"/>
      <c r="C137" s="27"/>
      <c r="D137" s="109" t="s">
        <v>2162</v>
      </c>
      <c r="E137" s="26" t="s">
        <v>39</v>
      </c>
      <c r="F137" s="29">
        <v>0.25</v>
      </c>
      <c r="G137" s="26" t="s">
        <v>2163</v>
      </c>
      <c r="H137" s="26" t="s">
        <v>2164</v>
      </c>
      <c r="I137" s="26" t="s">
        <v>657</v>
      </c>
      <c r="J137" s="28">
        <v>4</v>
      </c>
      <c r="K137" s="26" t="s">
        <v>631</v>
      </c>
      <c r="L137" s="30">
        <v>1</v>
      </c>
      <c r="M137" s="31" t="s">
        <v>63</v>
      </c>
      <c r="N137" s="26" t="s">
        <v>564</v>
      </c>
      <c r="O137" s="30">
        <v>2.85</v>
      </c>
      <c r="P137" s="30">
        <v>3</v>
      </c>
    </row>
    <row r="138" spans="1:16" x14ac:dyDescent="0.25">
      <c r="A138" s="25">
        <f t="shared" si="2"/>
        <v>69</v>
      </c>
      <c r="B138" s="27"/>
      <c r="C138" s="27"/>
      <c r="D138" s="28">
        <v>2254</v>
      </c>
      <c r="E138" s="27"/>
      <c r="F138" s="29">
        <v>5.2999999999999999E-2</v>
      </c>
      <c r="G138" s="26" t="s">
        <v>2165</v>
      </c>
      <c r="H138" s="26" t="s">
        <v>2166</v>
      </c>
      <c r="I138" s="26" t="s">
        <v>657</v>
      </c>
      <c r="J138" s="28">
        <v>5</v>
      </c>
      <c r="K138" s="85" t="s">
        <v>1297</v>
      </c>
      <c r="L138" s="30">
        <v>0.26</v>
      </c>
      <c r="M138" s="31" t="s">
        <v>63</v>
      </c>
      <c r="N138" s="26" t="s">
        <v>64</v>
      </c>
      <c r="O138" s="30">
        <v>1.5</v>
      </c>
      <c r="P138" s="30">
        <v>5</v>
      </c>
    </row>
    <row r="139" spans="1:16" x14ac:dyDescent="0.25">
      <c r="A139" s="25">
        <f t="shared" si="2"/>
        <v>70</v>
      </c>
      <c r="B139" s="27"/>
      <c r="C139" s="26" t="s">
        <v>128</v>
      </c>
      <c r="D139" s="28">
        <v>125</v>
      </c>
      <c r="E139" s="27"/>
      <c r="F139" s="29">
        <v>0.15</v>
      </c>
      <c r="G139" s="26" t="s">
        <v>2167</v>
      </c>
      <c r="H139" s="26" t="s">
        <v>2168</v>
      </c>
      <c r="I139" s="26" t="s">
        <v>657</v>
      </c>
      <c r="J139" s="28">
        <v>1</v>
      </c>
      <c r="K139" s="26" t="s">
        <v>473</v>
      </c>
      <c r="L139" s="30">
        <v>0.15</v>
      </c>
      <c r="M139" s="31" t="s">
        <v>63</v>
      </c>
      <c r="N139" s="26" t="s">
        <v>2169</v>
      </c>
      <c r="O139" s="30">
        <v>1.5</v>
      </c>
      <c r="P139" s="30">
        <v>1</v>
      </c>
    </row>
    <row r="140" spans="1:16" x14ac:dyDescent="0.25">
      <c r="A140" s="25">
        <f t="shared" si="2"/>
        <v>71</v>
      </c>
      <c r="B140" s="27"/>
      <c r="C140" s="27"/>
      <c r="D140" s="28">
        <v>2264</v>
      </c>
      <c r="E140" s="27"/>
      <c r="F140" s="29">
        <v>0.20499999999999999</v>
      </c>
      <c r="G140" s="85" t="s">
        <v>2170</v>
      </c>
      <c r="H140" s="26" t="s">
        <v>2171</v>
      </c>
      <c r="I140" s="26" t="s">
        <v>657</v>
      </c>
      <c r="J140" s="28">
        <v>2</v>
      </c>
      <c r="K140" s="26" t="s">
        <v>115</v>
      </c>
      <c r="L140" s="30">
        <v>0.41</v>
      </c>
      <c r="M140" s="31" t="s">
        <v>63</v>
      </c>
      <c r="N140" s="26" t="s">
        <v>2172</v>
      </c>
      <c r="O140" s="30">
        <v>1.7</v>
      </c>
      <c r="P140" s="30">
        <v>3.5</v>
      </c>
    </row>
    <row r="141" spans="1:16" x14ac:dyDescent="0.25">
      <c r="A141" s="25">
        <f t="shared" si="2"/>
        <v>72</v>
      </c>
      <c r="B141" s="27"/>
      <c r="C141" s="27"/>
      <c r="D141" s="109" t="s">
        <v>2173</v>
      </c>
      <c r="E141" s="27"/>
      <c r="F141" s="29">
        <v>0.25</v>
      </c>
      <c r="G141" s="85" t="s">
        <v>2174</v>
      </c>
      <c r="H141" s="26" t="s">
        <v>2175</v>
      </c>
      <c r="I141" s="26" t="s">
        <v>657</v>
      </c>
      <c r="J141" s="28">
        <v>4</v>
      </c>
      <c r="K141" s="26" t="s">
        <v>631</v>
      </c>
      <c r="L141" s="30">
        <v>1</v>
      </c>
      <c r="M141" s="31" t="s">
        <v>63</v>
      </c>
      <c r="N141" s="26" t="s">
        <v>2176</v>
      </c>
      <c r="O141" s="30">
        <v>2.85</v>
      </c>
      <c r="P141" s="30">
        <v>4</v>
      </c>
    </row>
    <row r="142" spans="1:16" x14ac:dyDescent="0.25">
      <c r="A142" s="25">
        <f t="shared" si="2"/>
        <v>73</v>
      </c>
      <c r="B142" s="27"/>
      <c r="C142" s="27"/>
      <c r="D142" s="28">
        <v>2394</v>
      </c>
      <c r="E142" s="27"/>
      <c r="F142" s="29">
        <v>8.75</v>
      </c>
      <c r="G142" s="26" t="s">
        <v>1417</v>
      </c>
      <c r="H142" s="26" t="s">
        <v>2177</v>
      </c>
      <c r="I142" s="26" t="s">
        <v>657</v>
      </c>
      <c r="J142" s="28">
        <v>1</v>
      </c>
      <c r="K142" s="26" t="s">
        <v>53</v>
      </c>
      <c r="L142" s="30">
        <v>8.75</v>
      </c>
      <c r="M142" s="31" t="s">
        <v>63</v>
      </c>
      <c r="N142" s="26" t="s">
        <v>2178</v>
      </c>
      <c r="O142" s="30">
        <v>15.95</v>
      </c>
      <c r="P142" s="30">
        <v>27.5</v>
      </c>
    </row>
    <row r="143" spans="1:16" x14ac:dyDescent="0.25">
      <c r="A143" s="25">
        <f t="shared" si="2"/>
        <v>74</v>
      </c>
      <c r="B143" s="27"/>
      <c r="C143" s="27"/>
      <c r="D143" s="28">
        <v>2399</v>
      </c>
      <c r="E143" s="26" t="s">
        <v>39</v>
      </c>
      <c r="F143" s="29">
        <v>0.25</v>
      </c>
      <c r="G143" s="26" t="s">
        <v>939</v>
      </c>
      <c r="H143" s="26" t="s">
        <v>2179</v>
      </c>
      <c r="I143" s="26" t="s">
        <v>657</v>
      </c>
      <c r="J143" s="28">
        <v>1</v>
      </c>
      <c r="K143" s="26" t="s">
        <v>53</v>
      </c>
      <c r="L143" s="30">
        <v>0.25</v>
      </c>
      <c r="M143" s="31" t="s">
        <v>63</v>
      </c>
      <c r="N143" s="26" t="s">
        <v>564</v>
      </c>
      <c r="O143" s="30">
        <v>1.4</v>
      </c>
      <c r="P143" s="30">
        <v>1.25</v>
      </c>
    </row>
    <row r="144" spans="1:16" x14ac:dyDescent="0.25">
      <c r="A144" s="25">
        <f t="shared" si="2"/>
        <v>75</v>
      </c>
      <c r="B144" s="27"/>
      <c r="C144" s="27"/>
      <c r="D144" s="28">
        <v>2400</v>
      </c>
      <c r="E144" s="27"/>
      <c r="F144" s="29">
        <v>0.25</v>
      </c>
      <c r="G144" s="26" t="s">
        <v>941</v>
      </c>
      <c r="H144" s="26" t="s">
        <v>2179</v>
      </c>
      <c r="I144" s="26" t="s">
        <v>657</v>
      </c>
      <c r="J144" s="28">
        <v>1</v>
      </c>
      <c r="K144" s="26" t="s">
        <v>53</v>
      </c>
      <c r="L144" s="30">
        <v>0.25</v>
      </c>
      <c r="M144" s="31" t="s">
        <v>63</v>
      </c>
      <c r="N144" s="26" t="s">
        <v>2180</v>
      </c>
      <c r="O144" s="30">
        <v>1.4</v>
      </c>
      <c r="P144" s="30">
        <v>1.25</v>
      </c>
    </row>
    <row r="145" spans="1:16" x14ac:dyDescent="0.25">
      <c r="A145" s="25">
        <f t="shared" si="2"/>
        <v>76</v>
      </c>
      <c r="B145" s="27"/>
      <c r="C145" s="27"/>
      <c r="D145" s="28">
        <v>2180</v>
      </c>
      <c r="E145" s="27"/>
      <c r="F145" s="29">
        <v>0.21</v>
      </c>
      <c r="G145" s="26" t="s">
        <v>2181</v>
      </c>
      <c r="H145" s="26" t="s">
        <v>2182</v>
      </c>
      <c r="I145" s="26" t="s">
        <v>657</v>
      </c>
      <c r="J145" s="28">
        <v>2</v>
      </c>
      <c r="K145" s="26" t="s">
        <v>1086</v>
      </c>
      <c r="L145" s="30">
        <v>0.42</v>
      </c>
      <c r="M145" s="31" t="s">
        <v>63</v>
      </c>
      <c r="N145" s="26" t="s">
        <v>1351</v>
      </c>
      <c r="O145" s="30">
        <v>1.8</v>
      </c>
      <c r="P145" s="30">
        <v>2</v>
      </c>
    </row>
    <row r="146" spans="1:16" x14ac:dyDescent="0.25">
      <c r="A146" s="25">
        <f t="shared" si="2"/>
        <v>77</v>
      </c>
      <c r="B146" s="27"/>
      <c r="C146" s="27"/>
      <c r="D146" s="28">
        <v>2395</v>
      </c>
      <c r="E146" s="26" t="s">
        <v>39</v>
      </c>
      <c r="F146" s="29">
        <v>0.25</v>
      </c>
      <c r="G146" s="26" t="s">
        <v>2183</v>
      </c>
      <c r="H146" s="26" t="s">
        <v>2184</v>
      </c>
      <c r="I146" s="26" t="s">
        <v>657</v>
      </c>
      <c r="J146" s="28">
        <v>3</v>
      </c>
      <c r="K146" s="26" t="s">
        <v>2185</v>
      </c>
      <c r="L146" s="30">
        <v>0.75</v>
      </c>
      <c r="M146" s="31" t="s">
        <v>63</v>
      </c>
      <c r="N146" s="26" t="s">
        <v>2186</v>
      </c>
      <c r="O146" s="30">
        <v>2.25</v>
      </c>
      <c r="P146" s="30">
        <v>1.25</v>
      </c>
    </row>
    <row r="147" spans="1:16" x14ac:dyDescent="0.25">
      <c r="A147" s="25">
        <f t="shared" si="2"/>
        <v>78</v>
      </c>
      <c r="B147" s="27"/>
      <c r="C147" s="27"/>
      <c r="D147" s="28">
        <v>2396</v>
      </c>
      <c r="E147" s="27"/>
      <c r="F147" s="29">
        <v>0.25</v>
      </c>
      <c r="G147" s="26" t="s">
        <v>2183</v>
      </c>
      <c r="H147" s="26" t="s">
        <v>2184</v>
      </c>
      <c r="I147" s="26" t="s">
        <v>657</v>
      </c>
      <c r="J147" s="28">
        <v>3</v>
      </c>
      <c r="K147" s="26" t="s">
        <v>2185</v>
      </c>
      <c r="L147" s="30">
        <v>0.75</v>
      </c>
      <c r="M147" s="31" t="s">
        <v>63</v>
      </c>
      <c r="N147" s="26" t="s">
        <v>2186</v>
      </c>
      <c r="O147" s="30">
        <v>2.25</v>
      </c>
      <c r="P147" s="30">
        <v>1.25</v>
      </c>
    </row>
    <row r="148" spans="1:16" x14ac:dyDescent="0.25">
      <c r="A148" s="25">
        <f t="shared" si="2"/>
        <v>79</v>
      </c>
      <c r="B148" s="27"/>
      <c r="C148" s="27"/>
      <c r="D148" s="28">
        <v>2397</v>
      </c>
      <c r="E148" s="27"/>
      <c r="F148" s="29">
        <v>0.25</v>
      </c>
      <c r="G148" s="26" t="s">
        <v>2183</v>
      </c>
      <c r="H148" s="26" t="s">
        <v>2184</v>
      </c>
      <c r="I148" s="26" t="s">
        <v>657</v>
      </c>
      <c r="J148" s="28">
        <v>3</v>
      </c>
      <c r="K148" s="26" t="s">
        <v>2185</v>
      </c>
      <c r="L148" s="30">
        <v>0.75</v>
      </c>
      <c r="M148" s="31" t="s">
        <v>63</v>
      </c>
      <c r="N148" s="26" t="s">
        <v>2186</v>
      </c>
      <c r="O148" s="30">
        <v>2.25</v>
      </c>
      <c r="P148" s="30">
        <v>1.25</v>
      </c>
    </row>
    <row r="149" spans="1:16" x14ac:dyDescent="0.25">
      <c r="A149" s="25">
        <f t="shared" si="2"/>
        <v>80</v>
      </c>
      <c r="B149" s="27"/>
      <c r="C149" s="27"/>
      <c r="D149" s="28">
        <v>2398</v>
      </c>
      <c r="E149" s="27"/>
      <c r="F149" s="29">
        <v>0.25</v>
      </c>
      <c r="G149" s="26" t="s">
        <v>2183</v>
      </c>
      <c r="H149" s="26" t="s">
        <v>2184</v>
      </c>
      <c r="I149" s="26" t="s">
        <v>657</v>
      </c>
      <c r="J149" s="28">
        <v>3</v>
      </c>
      <c r="K149" s="26" t="s">
        <v>2185</v>
      </c>
      <c r="L149" s="30">
        <v>0.75</v>
      </c>
      <c r="M149" s="31" t="s">
        <v>63</v>
      </c>
      <c r="N149" s="26" t="s">
        <v>2186</v>
      </c>
      <c r="O149" s="30">
        <v>2.25</v>
      </c>
      <c r="P149" s="30">
        <v>1.25</v>
      </c>
    </row>
    <row r="150" spans="1:16" x14ac:dyDescent="0.25">
      <c r="A150" s="25">
        <f t="shared" si="2"/>
        <v>81</v>
      </c>
      <c r="B150" s="27"/>
      <c r="C150" s="27"/>
      <c r="D150" s="28">
        <v>2396</v>
      </c>
      <c r="E150" s="26" t="s">
        <v>86</v>
      </c>
      <c r="F150" s="29">
        <v>0.25</v>
      </c>
      <c r="G150" s="26" t="s">
        <v>2187</v>
      </c>
      <c r="H150" s="26" t="s">
        <v>2184</v>
      </c>
      <c r="I150" s="26" t="s">
        <v>101</v>
      </c>
      <c r="J150" s="28">
        <v>6</v>
      </c>
      <c r="K150" s="26" t="s">
        <v>88</v>
      </c>
      <c r="L150" s="30">
        <v>1.5</v>
      </c>
      <c r="M150" s="31" t="s">
        <v>63</v>
      </c>
      <c r="N150" s="26" t="s">
        <v>2186</v>
      </c>
      <c r="O150" s="30">
        <v>2.6</v>
      </c>
      <c r="P150" s="30">
        <v>4</v>
      </c>
    </row>
    <row r="151" spans="1:16" x14ac:dyDescent="0.25">
      <c r="A151" s="25">
        <f t="shared" si="2"/>
        <v>82</v>
      </c>
      <c r="B151" s="27"/>
      <c r="C151" s="27"/>
      <c r="D151" s="28">
        <v>2398</v>
      </c>
      <c r="E151" s="26" t="s">
        <v>86</v>
      </c>
      <c r="F151" s="29">
        <v>0.25</v>
      </c>
      <c r="G151" s="26" t="s">
        <v>2187</v>
      </c>
      <c r="H151" s="26" t="s">
        <v>2184</v>
      </c>
      <c r="I151" s="26" t="s">
        <v>101</v>
      </c>
      <c r="J151" s="28">
        <v>6</v>
      </c>
      <c r="K151" s="26" t="s">
        <v>88</v>
      </c>
      <c r="L151" s="30">
        <v>1.5</v>
      </c>
      <c r="M151" s="31" t="s">
        <v>63</v>
      </c>
      <c r="N151" s="26" t="s">
        <v>2186</v>
      </c>
      <c r="O151" s="30">
        <v>2.6</v>
      </c>
      <c r="P151" s="30">
        <v>4</v>
      </c>
    </row>
    <row r="152" spans="1:16" x14ac:dyDescent="0.25">
      <c r="A152" s="25">
        <f t="shared" si="2"/>
        <v>83</v>
      </c>
      <c r="B152" s="27"/>
      <c r="C152" s="27"/>
      <c r="D152" s="28">
        <v>2266</v>
      </c>
      <c r="E152" s="26" t="s">
        <v>39</v>
      </c>
      <c r="F152" s="29">
        <v>0.24099999999999999</v>
      </c>
      <c r="G152" s="85" t="s">
        <v>2188</v>
      </c>
      <c r="H152" s="26" t="s">
        <v>2189</v>
      </c>
      <c r="I152" s="26" t="s">
        <v>657</v>
      </c>
      <c r="J152" s="28">
        <v>2</v>
      </c>
      <c r="K152" s="26" t="s">
        <v>115</v>
      </c>
      <c r="L152" s="30">
        <v>0.48</v>
      </c>
      <c r="M152" s="31" t="s">
        <v>63</v>
      </c>
      <c r="N152" s="26" t="s">
        <v>2190</v>
      </c>
      <c r="O152" s="30">
        <v>1.85</v>
      </c>
      <c r="P152" s="30">
        <v>3.5</v>
      </c>
    </row>
    <row r="153" spans="1:16" x14ac:dyDescent="0.25">
      <c r="A153" s="25">
        <f t="shared" si="2"/>
        <v>84</v>
      </c>
      <c r="B153" s="27"/>
      <c r="C153" s="26" t="s">
        <v>128</v>
      </c>
      <c r="D153" s="28">
        <v>126</v>
      </c>
      <c r="E153" s="27"/>
      <c r="F153" s="29">
        <v>0.15</v>
      </c>
      <c r="G153" s="26" t="s">
        <v>2191</v>
      </c>
      <c r="H153" s="26" t="s">
        <v>2192</v>
      </c>
      <c r="I153" s="26" t="s">
        <v>657</v>
      </c>
      <c r="J153" s="28">
        <v>1</v>
      </c>
      <c r="K153" s="26" t="s">
        <v>473</v>
      </c>
      <c r="L153" s="30">
        <v>0.15</v>
      </c>
      <c r="M153" s="31" t="s">
        <v>63</v>
      </c>
      <c r="N153" s="26" t="s">
        <v>64</v>
      </c>
      <c r="O153" s="30">
        <v>1.5</v>
      </c>
      <c r="P153" s="30">
        <v>1</v>
      </c>
    </row>
    <row r="154" spans="1:16" x14ac:dyDescent="0.25">
      <c r="A154" s="25">
        <f t="shared" si="2"/>
        <v>85</v>
      </c>
      <c r="B154" s="27"/>
      <c r="C154" s="27"/>
      <c r="D154" s="28">
        <v>2263</v>
      </c>
      <c r="E154" s="26" t="s">
        <v>39</v>
      </c>
      <c r="F154" s="29">
        <v>0.2</v>
      </c>
      <c r="G154" s="26" t="s">
        <v>2193</v>
      </c>
      <c r="H154" s="26" t="s">
        <v>2194</v>
      </c>
      <c r="I154" s="26" t="s">
        <v>657</v>
      </c>
      <c r="J154" s="28">
        <v>2</v>
      </c>
      <c r="K154" s="26" t="s">
        <v>115</v>
      </c>
      <c r="L154" s="30">
        <v>0.4</v>
      </c>
      <c r="M154" s="31" t="s">
        <v>63</v>
      </c>
      <c r="N154" s="26" t="s">
        <v>470</v>
      </c>
      <c r="O154" s="30">
        <v>1.8</v>
      </c>
      <c r="P154" s="30">
        <v>2</v>
      </c>
    </row>
    <row r="155" spans="1:16" x14ac:dyDescent="0.25">
      <c r="A155" s="25">
        <f t="shared" si="2"/>
        <v>86</v>
      </c>
      <c r="B155" s="27"/>
      <c r="C155" s="27"/>
      <c r="D155" s="28">
        <v>2258</v>
      </c>
      <c r="E155" s="27"/>
      <c r="F155" s="29">
        <v>0.13</v>
      </c>
      <c r="G155" s="85" t="s">
        <v>2195</v>
      </c>
      <c r="H155" s="26" t="s">
        <v>2196</v>
      </c>
      <c r="I155" s="26" t="s">
        <v>657</v>
      </c>
      <c r="J155" s="28">
        <v>2</v>
      </c>
      <c r="K155" s="26" t="s">
        <v>115</v>
      </c>
      <c r="L155" s="30">
        <v>0.26</v>
      </c>
      <c r="M155" s="31" t="s">
        <v>63</v>
      </c>
      <c r="N155" s="26" t="s">
        <v>1326</v>
      </c>
      <c r="O155" s="30">
        <v>1.65</v>
      </c>
      <c r="P155" s="30">
        <v>3</v>
      </c>
    </row>
    <row r="156" spans="1:16" x14ac:dyDescent="0.25">
      <c r="A156" s="25">
        <f t="shared" si="2"/>
        <v>87</v>
      </c>
      <c r="B156" s="27"/>
      <c r="C156" s="27"/>
      <c r="D156" s="28">
        <v>2181</v>
      </c>
      <c r="E156" s="26" t="s">
        <v>39</v>
      </c>
      <c r="F156" s="29">
        <v>0.23</v>
      </c>
      <c r="G156" s="26" t="s">
        <v>2197</v>
      </c>
      <c r="H156" s="26" t="s">
        <v>2198</v>
      </c>
      <c r="I156" s="26" t="s">
        <v>657</v>
      </c>
      <c r="J156" s="28">
        <v>1</v>
      </c>
      <c r="K156" s="26" t="s">
        <v>53</v>
      </c>
      <c r="L156" s="30">
        <v>0.46</v>
      </c>
      <c r="M156" s="31" t="s">
        <v>63</v>
      </c>
      <c r="N156" s="26" t="s">
        <v>189</v>
      </c>
      <c r="O156" s="30">
        <v>1.8</v>
      </c>
      <c r="P156" s="30">
        <v>1</v>
      </c>
    </row>
    <row r="157" spans="1:16" x14ac:dyDescent="0.25">
      <c r="A157" s="25">
        <f t="shared" si="2"/>
        <v>88</v>
      </c>
      <c r="B157" s="27"/>
      <c r="C157" s="27"/>
      <c r="D157" s="28">
        <v>2191</v>
      </c>
      <c r="E157" s="27"/>
      <c r="F157" s="29">
        <v>0.65</v>
      </c>
      <c r="G157" s="26" t="s">
        <v>2199</v>
      </c>
      <c r="H157" s="26" t="s">
        <v>2200</v>
      </c>
      <c r="I157" s="26" t="s">
        <v>657</v>
      </c>
      <c r="J157" s="28">
        <v>1</v>
      </c>
      <c r="K157" s="26" t="s">
        <v>53</v>
      </c>
      <c r="L157" s="30">
        <v>0.65</v>
      </c>
      <c r="M157" s="31" t="s">
        <v>63</v>
      </c>
      <c r="N157" s="26" t="s">
        <v>2201</v>
      </c>
      <c r="O157" s="30">
        <v>2.1</v>
      </c>
      <c r="P157" s="30">
        <v>2.5</v>
      </c>
    </row>
    <row r="158" spans="1:16" x14ac:dyDescent="0.25">
      <c r="A158" s="25">
        <f t="shared" si="2"/>
        <v>89</v>
      </c>
      <c r="B158" s="27"/>
      <c r="C158" s="26" t="s">
        <v>1327</v>
      </c>
      <c r="D158" s="214">
        <v>78</v>
      </c>
      <c r="E158" s="27" t="s">
        <v>86</v>
      </c>
      <c r="F158" s="29">
        <v>0.25</v>
      </c>
      <c r="G158" s="26" t="s">
        <v>2202</v>
      </c>
      <c r="H158" s="26" t="s">
        <v>2203</v>
      </c>
      <c r="I158" s="26" t="s">
        <v>101</v>
      </c>
      <c r="J158" s="28">
        <v>1</v>
      </c>
      <c r="K158" s="26" t="s">
        <v>199</v>
      </c>
      <c r="L158" s="30">
        <v>0.25</v>
      </c>
      <c r="M158" s="31" t="s">
        <v>63</v>
      </c>
      <c r="N158" s="26" t="s">
        <v>564</v>
      </c>
      <c r="O158" s="30">
        <v>1.25</v>
      </c>
      <c r="P158" s="30">
        <v>1.25</v>
      </c>
    </row>
    <row r="159" spans="1:16" x14ac:dyDescent="0.25">
      <c r="A159" s="215" t="s">
        <v>2204</v>
      </c>
      <c r="B159" s="216"/>
      <c r="C159" s="216"/>
      <c r="D159" s="216"/>
      <c r="E159" s="216"/>
      <c r="F159" s="217"/>
      <c r="G159" s="216"/>
      <c r="H159" s="216"/>
      <c r="I159" s="216"/>
      <c r="J159" s="216"/>
      <c r="K159" s="216"/>
      <c r="L159" s="216"/>
      <c r="M159" s="216"/>
      <c r="N159" s="216"/>
      <c r="O159" s="218"/>
      <c r="P159" s="219"/>
    </row>
    <row r="160" spans="1:16" x14ac:dyDescent="0.25">
      <c r="A160" s="220" t="s">
        <v>2205</v>
      </c>
      <c r="B160" s="221"/>
      <c r="C160" s="221"/>
      <c r="D160" s="221"/>
      <c r="E160" s="221"/>
      <c r="F160" s="222"/>
      <c r="G160" s="221"/>
      <c r="H160" s="221"/>
      <c r="I160" s="221"/>
      <c r="J160" s="221"/>
      <c r="K160" s="221"/>
      <c r="L160" s="223"/>
      <c r="M160" s="221"/>
      <c r="N160" s="221"/>
      <c r="O160" s="223"/>
      <c r="P160" s="224"/>
    </row>
    <row r="161" spans="1:16" x14ac:dyDescent="0.25">
      <c r="A161" s="32"/>
      <c r="B161" s="27"/>
      <c r="C161" s="27"/>
      <c r="D161" s="27"/>
      <c r="E161" s="27"/>
      <c r="F161" s="29"/>
      <c r="G161" s="27"/>
      <c r="H161" s="27"/>
      <c r="I161" s="27"/>
      <c r="J161" s="27"/>
      <c r="K161" s="27"/>
      <c r="L161" s="30"/>
      <c r="M161" s="27"/>
      <c r="N161" s="27"/>
      <c r="O161" s="30"/>
      <c r="P161" s="30"/>
    </row>
    <row r="162" spans="1:16" x14ac:dyDescent="0.25">
      <c r="A162" s="32"/>
      <c r="B162" s="27"/>
      <c r="C162" s="27"/>
      <c r="D162" s="27"/>
      <c r="E162" s="27"/>
      <c r="F162" s="29"/>
      <c r="G162" s="27"/>
      <c r="H162" s="27"/>
      <c r="I162" s="27"/>
      <c r="J162" s="27"/>
      <c r="K162" s="27"/>
      <c r="L162" s="30"/>
      <c r="M162" s="27"/>
      <c r="N162" s="27"/>
      <c r="O162" s="30"/>
      <c r="P162" s="30"/>
    </row>
    <row r="163" spans="1:16" x14ac:dyDescent="0.25">
      <c r="A163" s="32"/>
      <c r="B163" s="27"/>
      <c r="C163" s="27"/>
      <c r="D163" s="27"/>
      <c r="E163" s="27"/>
      <c r="F163" s="29"/>
      <c r="G163" s="27"/>
      <c r="H163" s="27"/>
      <c r="I163" s="27"/>
      <c r="J163" s="27"/>
      <c r="K163" s="27"/>
      <c r="L163" s="30"/>
      <c r="M163" s="27"/>
      <c r="N163" s="27"/>
      <c r="O163" s="30"/>
      <c r="P163" s="30"/>
    </row>
    <row r="164" spans="1:16" x14ac:dyDescent="0.25">
      <c r="A164" s="32"/>
      <c r="B164" s="26" t="s">
        <v>39</v>
      </c>
      <c r="C164" s="27"/>
      <c r="D164" s="27"/>
      <c r="E164" s="27"/>
      <c r="F164" s="108" t="s">
        <v>39</v>
      </c>
      <c r="G164" s="27"/>
      <c r="H164" s="26" t="s">
        <v>39</v>
      </c>
      <c r="I164" s="27"/>
      <c r="J164" s="27"/>
      <c r="K164" s="27"/>
      <c r="L164" s="30"/>
      <c r="M164" s="27"/>
      <c r="N164" s="27"/>
      <c r="O164" s="33" t="s">
        <v>39</v>
      </c>
      <c r="P164" s="30"/>
    </row>
    <row r="165" spans="1:16" x14ac:dyDescent="0.25">
      <c r="A165" s="32"/>
      <c r="B165" s="27"/>
      <c r="C165" s="27"/>
      <c r="D165" s="27"/>
      <c r="E165" s="27"/>
      <c r="F165" s="29"/>
      <c r="G165" s="27"/>
      <c r="H165" s="27"/>
      <c r="I165" s="27"/>
      <c r="J165" s="27"/>
      <c r="K165" s="27"/>
      <c r="L165" s="30"/>
      <c r="M165" s="27"/>
      <c r="N165" s="27"/>
      <c r="O165" s="30"/>
      <c r="P165" s="30"/>
    </row>
    <row r="166" spans="1:16" x14ac:dyDescent="0.25">
      <c r="A166" s="32"/>
      <c r="B166" s="27"/>
      <c r="C166" s="27"/>
      <c r="D166" s="27"/>
      <c r="E166" s="27"/>
      <c r="F166" s="29"/>
      <c r="G166" s="27"/>
      <c r="H166" s="27"/>
      <c r="I166" s="27"/>
      <c r="J166" s="27"/>
      <c r="K166" s="27"/>
      <c r="L166" s="30"/>
      <c r="M166" s="27"/>
      <c r="N166" s="27"/>
      <c r="O166" s="30"/>
      <c r="P166" s="30"/>
    </row>
    <row r="167" spans="1:16" x14ac:dyDescent="0.25">
      <c r="A167" s="32"/>
      <c r="B167" s="27"/>
      <c r="C167" s="27"/>
      <c r="D167" s="27"/>
      <c r="E167" s="27"/>
      <c r="F167" s="29"/>
      <c r="G167" s="27"/>
      <c r="H167" s="27"/>
      <c r="I167" s="27"/>
      <c r="J167" s="27"/>
      <c r="K167" s="27"/>
      <c r="L167" s="30"/>
      <c r="M167" s="27"/>
      <c r="N167" s="27"/>
      <c r="O167" s="30"/>
      <c r="P167" s="30"/>
    </row>
    <row r="168" spans="1:16" x14ac:dyDescent="0.25">
      <c r="A168" s="32"/>
      <c r="B168" s="27"/>
      <c r="C168" s="27"/>
      <c r="D168" s="27"/>
      <c r="E168" s="27"/>
      <c r="F168" s="29"/>
      <c r="G168" s="27"/>
      <c r="H168" s="27"/>
      <c r="I168" s="27"/>
      <c r="J168" s="27"/>
      <c r="K168" s="27"/>
      <c r="L168" s="30"/>
      <c r="M168" s="27"/>
      <c r="N168" s="27"/>
      <c r="O168" s="30"/>
      <c r="P168" s="30"/>
    </row>
    <row r="169" spans="1:16" x14ac:dyDescent="0.25">
      <c r="A169" s="32"/>
      <c r="B169" s="27"/>
      <c r="C169" s="27"/>
      <c r="D169" s="27"/>
      <c r="E169" s="27"/>
      <c r="F169" s="29"/>
      <c r="G169" s="27"/>
      <c r="H169" s="27"/>
      <c r="I169" s="27"/>
      <c r="J169" s="27"/>
      <c r="K169" s="27"/>
      <c r="L169" s="30"/>
      <c r="M169" s="27"/>
      <c r="N169" s="27"/>
      <c r="O169" s="30"/>
      <c r="P169" s="30"/>
    </row>
    <row r="170" spans="1:16" x14ac:dyDescent="0.25">
      <c r="A170" s="32"/>
      <c r="B170" s="27"/>
      <c r="C170" s="27"/>
      <c r="D170" s="27"/>
      <c r="E170" s="27"/>
      <c r="F170" s="29"/>
      <c r="G170" s="27"/>
      <c r="H170" s="27"/>
      <c r="I170" s="27"/>
      <c r="J170" s="27"/>
      <c r="K170" s="27"/>
      <c r="L170" s="30"/>
      <c r="M170" s="27"/>
      <c r="N170" s="27"/>
      <c r="O170" s="30"/>
      <c r="P170" s="30"/>
    </row>
    <row r="171" spans="1:16" x14ac:dyDescent="0.25">
      <c r="A171" s="32"/>
      <c r="B171" s="27"/>
      <c r="C171" s="27"/>
      <c r="D171" s="27"/>
      <c r="E171" s="27"/>
      <c r="F171" s="29"/>
      <c r="G171" s="27"/>
      <c r="H171" s="27"/>
      <c r="I171" s="27"/>
      <c r="J171" s="27"/>
      <c r="K171" s="27"/>
      <c r="L171" s="30"/>
      <c r="M171" s="27"/>
      <c r="N171" s="27"/>
      <c r="O171" s="30"/>
      <c r="P171" s="30"/>
    </row>
    <row r="172" spans="1:16" x14ac:dyDescent="0.25">
      <c r="A172" s="32"/>
      <c r="B172" s="27"/>
      <c r="C172" s="27"/>
      <c r="D172" s="27"/>
      <c r="E172" s="27"/>
      <c r="F172" s="29"/>
      <c r="G172" s="27"/>
      <c r="H172" s="27"/>
      <c r="I172" s="27"/>
      <c r="J172" s="27"/>
      <c r="K172" s="27"/>
      <c r="L172" s="30"/>
      <c r="M172" s="27"/>
      <c r="N172" s="27"/>
      <c r="O172" s="30"/>
      <c r="P172" s="30"/>
    </row>
    <row r="173" spans="1:16" x14ac:dyDescent="0.25">
      <c r="A173" s="32"/>
      <c r="B173" s="27"/>
      <c r="C173" s="27"/>
      <c r="D173" s="27"/>
      <c r="E173" s="27"/>
      <c r="F173" s="29"/>
      <c r="G173" s="27"/>
      <c r="H173" s="27"/>
      <c r="I173" s="27"/>
      <c r="J173" s="27"/>
      <c r="K173" s="27"/>
      <c r="L173" s="30"/>
      <c r="M173" s="27"/>
      <c r="N173" s="27"/>
      <c r="O173" s="30"/>
      <c r="P173" s="30"/>
    </row>
    <row r="174" spans="1:16" x14ac:dyDescent="0.25">
      <c r="A174" s="32"/>
      <c r="B174" s="27"/>
      <c r="C174" s="27"/>
      <c r="D174" s="27"/>
      <c r="E174" s="27"/>
      <c r="F174" s="29"/>
      <c r="G174" s="27"/>
      <c r="H174" s="27"/>
      <c r="I174" s="27"/>
      <c r="J174" s="27"/>
      <c r="K174" s="27"/>
      <c r="L174" s="30"/>
      <c r="M174" s="27"/>
      <c r="N174" s="27"/>
      <c r="O174" s="30"/>
      <c r="P174" s="30"/>
    </row>
    <row r="175" spans="1:16" x14ac:dyDescent="0.25">
      <c r="A175" s="32"/>
      <c r="B175" s="27"/>
      <c r="C175" s="27"/>
      <c r="D175" s="27"/>
      <c r="E175" s="27"/>
      <c r="F175" s="29"/>
      <c r="G175" s="27"/>
      <c r="H175" s="27"/>
      <c r="I175" s="27"/>
      <c r="J175" s="27"/>
      <c r="K175" s="27"/>
      <c r="L175" s="30"/>
      <c r="M175" s="27"/>
      <c r="N175" s="27"/>
      <c r="O175" s="30"/>
      <c r="P175" s="30"/>
    </row>
    <row r="176" spans="1:16" x14ac:dyDescent="0.25">
      <c r="A176" s="32"/>
      <c r="B176" s="27"/>
      <c r="C176" s="27"/>
      <c r="D176" s="27"/>
      <c r="E176" s="27"/>
      <c r="F176" s="29"/>
      <c r="G176" s="27"/>
      <c r="H176" s="27"/>
      <c r="I176" s="27"/>
      <c r="J176" s="27"/>
      <c r="K176" s="27"/>
      <c r="L176" s="30"/>
      <c r="M176" s="27"/>
      <c r="N176" s="27"/>
      <c r="O176" s="30"/>
      <c r="P176" s="30"/>
    </row>
    <row r="177" spans="1:16" x14ac:dyDescent="0.25">
      <c r="A177" s="32"/>
      <c r="B177" s="27"/>
      <c r="C177" s="27"/>
      <c r="D177" s="27"/>
      <c r="E177" s="27"/>
      <c r="F177" s="29"/>
      <c r="G177" s="27"/>
      <c r="H177" s="27"/>
      <c r="I177" s="27"/>
      <c r="J177" s="27"/>
      <c r="K177" s="27"/>
      <c r="L177" s="30"/>
      <c r="M177" s="27"/>
      <c r="N177" s="27"/>
      <c r="O177" s="30"/>
      <c r="P177" s="30"/>
    </row>
    <row r="178" spans="1:16" x14ac:dyDescent="0.25">
      <c r="A178" s="32"/>
      <c r="B178" s="27"/>
      <c r="C178" s="27"/>
      <c r="D178" s="27"/>
      <c r="E178" s="27"/>
      <c r="F178" s="29"/>
      <c r="G178" s="27"/>
      <c r="H178" s="27"/>
      <c r="I178" s="27"/>
      <c r="J178" s="27"/>
      <c r="K178" s="27"/>
      <c r="L178" s="30"/>
      <c r="M178" s="27"/>
      <c r="N178" s="27"/>
      <c r="O178" s="30"/>
      <c r="P178" s="30"/>
    </row>
    <row r="179" spans="1:16" x14ac:dyDescent="0.25">
      <c r="A179" s="32"/>
      <c r="B179" s="27"/>
      <c r="C179" s="27"/>
      <c r="D179" s="27"/>
      <c r="E179" s="27"/>
      <c r="F179" s="29"/>
      <c r="G179" s="27"/>
      <c r="H179" s="27"/>
      <c r="I179" s="27"/>
      <c r="J179" s="27"/>
      <c r="K179" s="27"/>
      <c r="L179" s="30"/>
      <c r="M179" s="27"/>
      <c r="N179" s="27"/>
      <c r="O179" s="30"/>
      <c r="P179" s="30"/>
    </row>
    <row r="180" spans="1:16" x14ac:dyDescent="0.25">
      <c r="A180" s="32"/>
      <c r="B180" s="27"/>
      <c r="C180" s="27"/>
      <c r="D180" s="27"/>
      <c r="E180" s="27"/>
      <c r="F180" s="29"/>
      <c r="G180" s="27"/>
      <c r="H180" s="27"/>
      <c r="I180" s="27"/>
      <c r="J180" s="27"/>
      <c r="K180" s="27"/>
      <c r="L180" s="30"/>
      <c r="M180" s="27"/>
      <c r="N180" s="27"/>
      <c r="O180" s="30"/>
      <c r="P180" s="30"/>
    </row>
    <row r="181" spans="1:16" x14ac:dyDescent="0.25">
      <c r="A181" s="32"/>
      <c r="B181" s="27"/>
      <c r="C181" s="27"/>
      <c r="D181" s="27"/>
      <c r="E181" s="27"/>
      <c r="F181" s="29"/>
      <c r="G181" s="27"/>
      <c r="H181" s="27"/>
      <c r="I181" s="27"/>
      <c r="J181" s="27"/>
      <c r="K181" s="27"/>
      <c r="L181" s="30"/>
      <c r="M181" s="27"/>
      <c r="N181" s="27"/>
      <c r="O181" s="30"/>
      <c r="P181" s="30"/>
    </row>
    <row r="182" spans="1:16" x14ac:dyDescent="0.25">
      <c r="A182" s="32"/>
      <c r="B182" s="27"/>
      <c r="C182" s="27"/>
      <c r="D182" s="27"/>
      <c r="E182" s="27"/>
      <c r="F182" s="29"/>
      <c r="G182" s="27"/>
      <c r="H182" s="27"/>
      <c r="I182" s="27"/>
      <c r="J182" s="27"/>
      <c r="K182" s="27"/>
      <c r="L182" s="30"/>
      <c r="M182" s="27"/>
      <c r="N182" s="27"/>
      <c r="O182" s="30"/>
      <c r="P182" s="30"/>
    </row>
    <row r="183" spans="1:16" x14ac:dyDescent="0.25">
      <c r="A183" s="32"/>
      <c r="B183" s="27"/>
      <c r="C183" s="27"/>
      <c r="D183" s="27"/>
      <c r="E183" s="27"/>
      <c r="F183" s="29"/>
      <c r="G183" s="27"/>
      <c r="H183" s="27"/>
      <c r="I183" s="27"/>
      <c r="J183" s="27"/>
      <c r="K183" s="27"/>
      <c r="L183" s="30"/>
      <c r="M183" s="27"/>
      <c r="N183" s="27"/>
      <c r="O183" s="30"/>
      <c r="P183" s="30"/>
    </row>
    <row r="184" spans="1:16" x14ac:dyDescent="0.25">
      <c r="A184" s="32"/>
      <c r="B184" s="27"/>
      <c r="C184" s="27"/>
      <c r="D184" s="27"/>
      <c r="E184" s="27"/>
      <c r="F184" s="29"/>
      <c r="G184" s="27"/>
      <c r="H184" s="27"/>
      <c r="I184" s="27"/>
      <c r="J184" s="27"/>
      <c r="K184" s="27"/>
      <c r="L184" s="30"/>
      <c r="M184" s="27"/>
      <c r="N184" s="27"/>
      <c r="O184" s="30"/>
      <c r="P184" s="30"/>
    </row>
    <row r="185" spans="1:16" x14ac:dyDescent="0.25">
      <c r="A185" s="32"/>
      <c r="B185" s="27"/>
      <c r="C185" s="27"/>
      <c r="D185" s="27"/>
      <c r="E185" s="27"/>
      <c r="F185" s="29"/>
      <c r="G185" s="27"/>
      <c r="H185" s="27"/>
      <c r="I185" s="27"/>
      <c r="J185" s="27"/>
      <c r="K185" s="27"/>
      <c r="L185" s="30"/>
      <c r="M185" s="27"/>
      <c r="N185" s="27"/>
      <c r="O185" s="30"/>
      <c r="P185" s="30"/>
    </row>
    <row r="186" spans="1:16" x14ac:dyDescent="0.25">
      <c r="A186" s="32"/>
      <c r="B186" s="27"/>
      <c r="C186" s="27"/>
      <c r="D186" s="27"/>
      <c r="E186" s="27"/>
      <c r="F186" s="29"/>
      <c r="G186" s="27"/>
      <c r="H186" s="27"/>
      <c r="I186" s="27"/>
      <c r="J186" s="27"/>
      <c r="K186" s="27"/>
      <c r="L186" s="30"/>
      <c r="M186" s="27"/>
      <c r="N186" s="27"/>
      <c r="O186" s="30"/>
      <c r="P186" s="30"/>
    </row>
    <row r="187" spans="1:16" x14ac:dyDescent="0.25">
      <c r="A187" s="32"/>
      <c r="B187" s="27"/>
      <c r="C187" s="27"/>
      <c r="D187" s="27"/>
      <c r="E187" s="27"/>
      <c r="F187" s="29"/>
      <c r="G187" s="27"/>
      <c r="H187" s="27"/>
      <c r="I187" s="27"/>
      <c r="J187" s="27"/>
      <c r="K187" s="27"/>
      <c r="L187" s="30"/>
      <c r="M187" s="27"/>
      <c r="N187" s="27"/>
      <c r="O187" s="30"/>
      <c r="P187" s="30"/>
    </row>
    <row r="188" spans="1:16" x14ac:dyDescent="0.25">
      <c r="A188" s="32"/>
      <c r="B188" s="27"/>
      <c r="C188" s="27"/>
      <c r="D188" s="27"/>
      <c r="E188" s="27"/>
      <c r="F188" s="29"/>
      <c r="G188" s="27"/>
      <c r="H188" s="27"/>
      <c r="I188" s="27"/>
      <c r="J188" s="27"/>
      <c r="K188" s="27"/>
      <c r="L188" s="30"/>
      <c r="M188" s="27"/>
      <c r="N188" s="27"/>
      <c r="O188" s="30"/>
      <c r="P188" s="30"/>
    </row>
    <row r="189" spans="1:16" x14ac:dyDescent="0.25">
      <c r="A189" s="32"/>
      <c r="B189" s="27"/>
      <c r="C189" s="27"/>
      <c r="D189" s="27"/>
      <c r="E189" s="27"/>
      <c r="F189" s="29"/>
      <c r="G189" s="27"/>
      <c r="H189" s="27"/>
      <c r="I189" s="27"/>
      <c r="J189" s="27"/>
      <c r="K189" s="27"/>
      <c r="L189" s="30"/>
      <c r="M189" s="27"/>
      <c r="N189" s="27"/>
      <c r="O189" s="30"/>
      <c r="P189" s="30"/>
    </row>
    <row r="190" spans="1:16" ht="16.5" thickBot="1" x14ac:dyDescent="0.3">
      <c r="A190" s="32"/>
      <c r="B190" s="27"/>
      <c r="C190" s="27"/>
      <c r="D190" s="27"/>
      <c r="E190" s="27"/>
      <c r="F190" s="29"/>
      <c r="G190" s="27"/>
      <c r="H190" s="27"/>
      <c r="I190" s="27"/>
      <c r="J190" s="27"/>
      <c r="K190" s="27"/>
      <c r="L190" s="30"/>
      <c r="M190" s="86"/>
      <c r="N190" s="86"/>
      <c r="O190" s="86"/>
      <c r="P190" s="86"/>
    </row>
    <row r="191" spans="1:16" ht="16.5" thickTop="1" x14ac:dyDescent="0.25">
      <c r="A191" s="175"/>
      <c r="B191" s="138"/>
      <c r="C191" s="138"/>
      <c r="D191" s="138"/>
      <c r="E191" s="138"/>
      <c r="F191" s="160"/>
      <c r="G191" s="138"/>
      <c r="H191" s="138"/>
      <c r="I191" s="138"/>
      <c r="J191" s="138"/>
      <c r="K191" s="138"/>
      <c r="L191" s="141"/>
      <c r="M191" s="176"/>
      <c r="N191" s="176"/>
      <c r="O191" s="177"/>
      <c r="P191" s="88"/>
    </row>
    <row r="192" spans="1:16" ht="16.5" thickBot="1" x14ac:dyDescent="0.3">
      <c r="A192" s="178"/>
      <c r="B192" s="143"/>
      <c r="C192" s="143"/>
      <c r="D192" s="225"/>
      <c r="E192" s="225" t="s">
        <v>2206</v>
      </c>
      <c r="F192" s="165"/>
      <c r="G192" s="143"/>
      <c r="H192" s="143"/>
      <c r="I192" s="143"/>
      <c r="J192" s="143"/>
      <c r="K192" s="143"/>
      <c r="L192" s="147"/>
      <c r="M192" s="176"/>
      <c r="N192" s="89" t="s">
        <v>2207</v>
      </c>
      <c r="O192" s="90"/>
      <c r="P192" s="91"/>
    </row>
    <row r="193" spans="1:16" ht="16.5" thickTop="1" x14ac:dyDescent="0.25">
      <c r="A193" s="178"/>
      <c r="B193" s="143"/>
      <c r="C193" s="143"/>
      <c r="D193" s="225"/>
      <c r="E193" s="226" t="s">
        <v>2208</v>
      </c>
      <c r="F193" s="227"/>
      <c r="G193" s="225" t="s">
        <v>2209</v>
      </c>
      <c r="H193" s="143"/>
      <c r="I193" s="143"/>
      <c r="J193" s="143"/>
      <c r="K193" s="143"/>
      <c r="L193" s="147"/>
      <c r="M193" s="176"/>
      <c r="N193" s="92"/>
      <c r="O193" s="93"/>
      <c r="P193" s="94"/>
    </row>
    <row r="194" spans="1:16" x14ac:dyDescent="0.25">
      <c r="A194" s="178"/>
      <c r="B194" s="143"/>
      <c r="C194" s="143"/>
      <c r="D194" s="143"/>
      <c r="E194" s="143"/>
      <c r="F194" s="165"/>
      <c r="G194" s="143"/>
      <c r="H194" s="143"/>
      <c r="I194" s="143"/>
      <c r="J194" s="143"/>
      <c r="K194" s="143"/>
      <c r="L194" s="147"/>
      <c r="M194" s="176"/>
      <c r="N194" s="63" t="s">
        <v>427</v>
      </c>
      <c r="O194" s="64"/>
      <c r="P194" s="65">
        <f>SUM(L10:L190)</f>
        <v>63.749999999999972</v>
      </c>
    </row>
    <row r="195" spans="1:16" x14ac:dyDescent="0.25">
      <c r="A195" s="178"/>
      <c r="B195" s="143"/>
      <c r="C195" s="143"/>
      <c r="D195" s="143"/>
      <c r="E195" s="143"/>
      <c r="F195" s="165"/>
      <c r="G195" s="143"/>
      <c r="H195" s="143"/>
      <c r="I195" s="143"/>
      <c r="J195" s="143"/>
      <c r="K195" s="143"/>
      <c r="L195" s="147"/>
      <c r="M195" s="176"/>
      <c r="N195" s="63" t="s">
        <v>428</v>
      </c>
      <c r="O195" s="64"/>
      <c r="P195" s="65">
        <f>SUM(O10:O191)</f>
        <v>207.35000000000005</v>
      </c>
    </row>
    <row r="196" spans="1:16" x14ac:dyDescent="0.25">
      <c r="A196" s="178"/>
      <c r="B196" s="143"/>
      <c r="C196" s="143"/>
      <c r="D196" s="143"/>
      <c r="E196" s="143"/>
      <c r="F196" s="165"/>
      <c r="G196" s="143"/>
      <c r="H196" s="143"/>
      <c r="I196" s="143"/>
      <c r="J196" s="143"/>
      <c r="K196" s="143"/>
      <c r="L196" s="147"/>
      <c r="M196" s="176"/>
      <c r="N196" s="63" t="s">
        <v>429</v>
      </c>
      <c r="O196" s="64"/>
      <c r="P196" s="65">
        <f>IF(SUM(P10:P191)&gt;0,SUM(P10:P191)," ")</f>
        <v>246.6</v>
      </c>
    </row>
    <row r="197" spans="1:16" ht="16.5" thickBot="1" x14ac:dyDescent="0.3">
      <c r="A197" s="181"/>
      <c r="B197" s="149"/>
      <c r="C197" s="149"/>
      <c r="D197" s="149"/>
      <c r="E197" s="149"/>
      <c r="F197" s="182"/>
      <c r="G197" s="149"/>
      <c r="H197" s="149"/>
      <c r="I197" s="149"/>
      <c r="J197" s="149"/>
      <c r="K197" s="149"/>
      <c r="L197" s="151"/>
      <c r="M197" s="176"/>
      <c r="N197" s="95" t="s">
        <v>558</v>
      </c>
      <c r="O197" s="93"/>
      <c r="P197" s="96">
        <f>SUM(J10:J86)+SUM(J114:J190)</f>
        <v>207</v>
      </c>
    </row>
    <row r="198" spans="1:16" ht="16.5" thickTop="1" x14ac:dyDescent="0.25">
      <c r="A198" s="97"/>
      <c r="B198" s="72" t="s">
        <v>2535</v>
      </c>
      <c r="C198" s="98"/>
      <c r="D198" s="98"/>
      <c r="E198" s="98"/>
      <c r="F198" s="99"/>
      <c r="G198" s="98"/>
      <c r="H198" s="98"/>
      <c r="I198" s="98"/>
      <c r="J198" s="98"/>
      <c r="K198" s="98"/>
      <c r="L198" s="99"/>
      <c r="M198" s="100"/>
      <c r="N198" s="100"/>
      <c r="O198" s="101"/>
      <c r="P198" s="102"/>
    </row>
  </sheetData>
  <printOptions gridLinesSet="0"/>
  <pageMargins left="0.65" right="0.35" top="0.75" bottom="0.55000000000000004" header="0.5" footer="0.5"/>
  <pageSetup scale="42" fitToHeight="2" orientation="portrait" horizontalDpi="300" verticalDpi="300" r:id="rId1"/>
  <headerFooter alignWithMargins="0">
    <oddHeader>&amp;L&amp;D</oddHeader>
    <oddFooter>&amp;LFDCINV15.XLS</oddFooter>
  </headerFooter>
  <rowBreaks count="1" manualBreakCount="1">
    <brk id="94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2210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6" t="s">
        <v>128</v>
      </c>
      <c r="D10" s="183">
        <v>127</v>
      </c>
      <c r="E10" s="27"/>
      <c r="F10" s="29">
        <v>0.15</v>
      </c>
      <c r="G10" s="85" t="s">
        <v>2211</v>
      </c>
      <c r="H10" s="26" t="s">
        <v>2212</v>
      </c>
      <c r="I10" s="26" t="s">
        <v>657</v>
      </c>
      <c r="J10" s="28">
        <v>1</v>
      </c>
      <c r="K10" s="26" t="s">
        <v>473</v>
      </c>
      <c r="L10" s="30">
        <v>0.15</v>
      </c>
      <c r="M10" s="31" t="s">
        <v>63</v>
      </c>
      <c r="N10" s="26" t="s">
        <v>1193</v>
      </c>
      <c r="O10" s="30">
        <v>1.5</v>
      </c>
      <c r="P10" s="30">
        <v>1</v>
      </c>
    </row>
    <row r="11" spans="1:16" x14ac:dyDescent="0.25">
      <c r="A11" s="25">
        <f t="shared" ref="A11:A32" si="0">A10+1</f>
        <v>2</v>
      </c>
      <c r="B11" s="27"/>
      <c r="C11" s="27"/>
      <c r="D11" s="183">
        <v>2401</v>
      </c>
      <c r="E11" s="27"/>
      <c r="F11" s="29">
        <v>0.25</v>
      </c>
      <c r="G11" s="26" t="s">
        <v>2213</v>
      </c>
      <c r="H11" s="26" t="s">
        <v>2214</v>
      </c>
      <c r="I11" s="26" t="s">
        <v>657</v>
      </c>
      <c r="J11" s="28">
        <v>1</v>
      </c>
      <c r="K11" s="26" t="s">
        <v>53</v>
      </c>
      <c r="L11" s="30">
        <v>0.25</v>
      </c>
      <c r="M11" s="31" t="s">
        <v>63</v>
      </c>
      <c r="N11" s="26" t="s">
        <v>739</v>
      </c>
      <c r="O11" s="30">
        <v>1.4</v>
      </c>
      <c r="P11" s="30">
        <v>1.25</v>
      </c>
    </row>
    <row r="12" spans="1:16" x14ac:dyDescent="0.25">
      <c r="A12" s="25">
        <f t="shared" si="0"/>
        <v>3</v>
      </c>
      <c r="B12" s="27"/>
      <c r="C12" s="26" t="s">
        <v>128</v>
      </c>
      <c r="D12" s="183">
        <v>128</v>
      </c>
      <c r="E12" s="27"/>
      <c r="F12" s="29">
        <v>0.15</v>
      </c>
      <c r="G12" s="85" t="s">
        <v>2215</v>
      </c>
      <c r="H12" s="26" t="s">
        <v>2216</v>
      </c>
      <c r="I12" s="26" t="s">
        <v>657</v>
      </c>
      <c r="J12" s="28">
        <v>1</v>
      </c>
      <c r="K12" s="26" t="s">
        <v>473</v>
      </c>
      <c r="L12" s="30">
        <v>0.15</v>
      </c>
      <c r="M12" s="31" t="s">
        <v>63</v>
      </c>
      <c r="N12" s="26" t="s">
        <v>564</v>
      </c>
      <c r="O12" s="30">
        <v>1.5</v>
      </c>
      <c r="P12" s="30">
        <v>1</v>
      </c>
    </row>
    <row r="13" spans="1:16" x14ac:dyDescent="0.25">
      <c r="A13" s="25">
        <f t="shared" si="0"/>
        <v>4</v>
      </c>
      <c r="B13" s="27"/>
      <c r="C13" s="27"/>
      <c r="D13" s="183">
        <v>2402</v>
      </c>
      <c r="E13" s="27"/>
      <c r="F13" s="29">
        <v>0.25</v>
      </c>
      <c r="G13" s="26" t="s">
        <v>2217</v>
      </c>
      <c r="H13" s="26" t="s">
        <v>2218</v>
      </c>
      <c r="I13" s="26" t="s">
        <v>657</v>
      </c>
      <c r="J13" s="28">
        <v>1</v>
      </c>
      <c r="K13" s="26" t="s">
        <v>53</v>
      </c>
      <c r="L13" s="30">
        <v>0.25</v>
      </c>
      <c r="M13" s="31" t="s">
        <v>63</v>
      </c>
      <c r="N13" s="26" t="s">
        <v>64</v>
      </c>
      <c r="O13" s="30">
        <v>1.4</v>
      </c>
      <c r="P13" s="30">
        <v>1.75</v>
      </c>
    </row>
    <row r="14" spans="1:16" x14ac:dyDescent="0.25">
      <c r="A14" s="25">
        <f t="shared" si="0"/>
        <v>5</v>
      </c>
      <c r="B14" s="27"/>
      <c r="C14" s="27"/>
      <c r="D14" s="183">
        <v>2280</v>
      </c>
      <c r="E14" s="27"/>
      <c r="F14" s="29">
        <v>0.25</v>
      </c>
      <c r="G14" s="85" t="s">
        <v>2219</v>
      </c>
      <c r="H14" s="26" t="s">
        <v>2220</v>
      </c>
      <c r="I14" s="26" t="s">
        <v>657</v>
      </c>
      <c r="J14" s="28">
        <v>2</v>
      </c>
      <c r="K14" s="26" t="s">
        <v>115</v>
      </c>
      <c r="L14" s="30">
        <v>0.5</v>
      </c>
      <c r="M14" s="31" t="s">
        <v>63</v>
      </c>
      <c r="N14" s="26" t="s">
        <v>2093</v>
      </c>
      <c r="O14" s="30">
        <v>2</v>
      </c>
      <c r="P14" s="30">
        <v>1.25</v>
      </c>
    </row>
    <row r="15" spans="1:16" x14ac:dyDescent="0.25">
      <c r="A15" s="25">
        <f t="shared" si="0"/>
        <v>6</v>
      </c>
      <c r="B15" s="27"/>
      <c r="C15" s="27"/>
      <c r="D15" s="183">
        <v>2403</v>
      </c>
      <c r="E15" s="27"/>
      <c r="F15" s="29">
        <v>0.25</v>
      </c>
      <c r="G15" s="26" t="s">
        <v>2221</v>
      </c>
      <c r="H15" s="26" t="s">
        <v>2222</v>
      </c>
      <c r="I15" s="26" t="s">
        <v>657</v>
      </c>
      <c r="J15" s="28">
        <v>1</v>
      </c>
      <c r="K15" s="26" t="s">
        <v>53</v>
      </c>
      <c r="L15" s="30">
        <v>0.25</v>
      </c>
      <c r="M15" s="31" t="s">
        <v>63</v>
      </c>
      <c r="N15" s="26" t="s">
        <v>735</v>
      </c>
      <c r="O15" s="30">
        <v>1.4</v>
      </c>
      <c r="P15" s="30">
        <v>1</v>
      </c>
    </row>
    <row r="16" spans="1:16" x14ac:dyDescent="0.25">
      <c r="A16" s="25">
        <f t="shared" si="0"/>
        <v>7</v>
      </c>
      <c r="B16" s="27"/>
      <c r="C16" s="27"/>
      <c r="D16" s="183">
        <v>2404</v>
      </c>
      <c r="E16" s="27"/>
      <c r="F16" s="29">
        <v>0.25</v>
      </c>
      <c r="G16" s="26" t="s">
        <v>2223</v>
      </c>
      <c r="H16" s="26" t="s">
        <v>2224</v>
      </c>
      <c r="I16" s="26" t="s">
        <v>657</v>
      </c>
      <c r="J16" s="28">
        <v>1</v>
      </c>
      <c r="K16" s="26" t="s">
        <v>53</v>
      </c>
      <c r="L16" s="30">
        <v>0.25</v>
      </c>
      <c r="M16" s="31" t="s">
        <v>63</v>
      </c>
      <c r="N16" s="26" t="s">
        <v>741</v>
      </c>
      <c r="O16" s="30">
        <v>1.4</v>
      </c>
      <c r="P16" s="30">
        <v>1</v>
      </c>
    </row>
    <row r="17" spans="1:16" x14ac:dyDescent="0.25">
      <c r="A17" s="25">
        <f t="shared" si="0"/>
        <v>8</v>
      </c>
      <c r="B17" s="27"/>
      <c r="C17" s="27"/>
      <c r="D17" s="183">
        <v>2409</v>
      </c>
      <c r="E17" s="26" t="s">
        <v>86</v>
      </c>
      <c r="F17" s="29">
        <v>0.25</v>
      </c>
      <c r="G17" s="26" t="s">
        <v>2225</v>
      </c>
      <c r="H17" s="26" t="s">
        <v>2226</v>
      </c>
      <c r="I17" s="26" t="s">
        <v>657</v>
      </c>
      <c r="J17" s="28">
        <v>5</v>
      </c>
      <c r="K17" s="26" t="s">
        <v>1660</v>
      </c>
      <c r="L17" s="30">
        <v>1.25</v>
      </c>
      <c r="M17" s="31" t="s">
        <v>63</v>
      </c>
      <c r="N17" s="26" t="s">
        <v>319</v>
      </c>
      <c r="O17" s="30">
        <v>3.5</v>
      </c>
      <c r="P17" s="30">
        <v>3</v>
      </c>
    </row>
    <row r="18" spans="1:16" x14ac:dyDescent="0.25">
      <c r="A18" s="25">
        <f t="shared" si="0"/>
        <v>9</v>
      </c>
      <c r="B18" s="27"/>
      <c r="C18" s="26" t="s">
        <v>63</v>
      </c>
      <c r="D18" s="183">
        <v>614</v>
      </c>
      <c r="E18" s="27"/>
      <c r="F18" s="29">
        <v>0.25</v>
      </c>
      <c r="G18" s="26" t="s">
        <v>2227</v>
      </c>
      <c r="H18" s="26" t="s">
        <v>2228</v>
      </c>
      <c r="I18" s="26" t="s">
        <v>67</v>
      </c>
      <c r="J18" s="28">
        <v>1</v>
      </c>
      <c r="K18" s="26" t="s">
        <v>199</v>
      </c>
      <c r="L18" s="30">
        <v>0.25</v>
      </c>
      <c r="M18" s="31" t="s">
        <v>63</v>
      </c>
      <c r="N18" s="26" t="s">
        <v>626</v>
      </c>
      <c r="O18" s="30">
        <v>1.75</v>
      </c>
      <c r="P18" s="30">
        <v>1.25</v>
      </c>
    </row>
    <row r="19" spans="1:16" x14ac:dyDescent="0.25">
      <c r="A19" s="25">
        <f t="shared" si="0"/>
        <v>10</v>
      </c>
      <c r="B19" s="27"/>
      <c r="C19" s="26" t="s">
        <v>63</v>
      </c>
      <c r="D19" s="183">
        <v>614</v>
      </c>
      <c r="E19" s="27"/>
      <c r="F19" s="29">
        <v>0.25</v>
      </c>
      <c r="G19" s="26" t="s">
        <v>2227</v>
      </c>
      <c r="H19" s="26" t="s">
        <v>2228</v>
      </c>
      <c r="I19" s="26" t="s">
        <v>101</v>
      </c>
      <c r="J19" s="28">
        <v>1</v>
      </c>
      <c r="K19" s="26" t="s">
        <v>199</v>
      </c>
      <c r="L19" s="30">
        <v>0.25</v>
      </c>
      <c r="M19" s="31" t="s">
        <v>63</v>
      </c>
      <c r="N19" s="26" t="s">
        <v>626</v>
      </c>
      <c r="O19" s="30">
        <v>1.25</v>
      </c>
      <c r="P19" s="30">
        <v>1.25</v>
      </c>
    </row>
    <row r="20" spans="1:16" x14ac:dyDescent="0.25">
      <c r="A20" s="25">
        <f t="shared" si="0"/>
        <v>11</v>
      </c>
      <c r="B20" s="27"/>
      <c r="C20" s="27"/>
      <c r="D20" s="183">
        <v>2410</v>
      </c>
      <c r="E20" s="27"/>
      <c r="F20" s="29">
        <v>0.25</v>
      </c>
      <c r="G20" s="26" t="s">
        <v>2229</v>
      </c>
      <c r="H20" s="26" t="s">
        <v>2230</v>
      </c>
      <c r="I20" s="26" t="s">
        <v>657</v>
      </c>
      <c r="J20" s="28">
        <v>1</v>
      </c>
      <c r="K20" s="26" t="s">
        <v>53</v>
      </c>
      <c r="L20" s="30">
        <v>0.25</v>
      </c>
      <c r="M20" s="31" t="s">
        <v>63</v>
      </c>
      <c r="N20" s="26" t="s">
        <v>64</v>
      </c>
      <c r="O20" s="30">
        <v>1.4</v>
      </c>
      <c r="P20" s="30">
        <v>1</v>
      </c>
    </row>
    <row r="21" spans="1:16" x14ac:dyDescent="0.25">
      <c r="A21" s="25">
        <f t="shared" si="0"/>
        <v>12</v>
      </c>
      <c r="B21" s="27"/>
      <c r="C21" s="26" t="s">
        <v>128</v>
      </c>
      <c r="D21" s="183">
        <v>129</v>
      </c>
      <c r="E21" s="27"/>
      <c r="F21" s="29">
        <v>0.15</v>
      </c>
      <c r="G21" s="85" t="s">
        <v>2231</v>
      </c>
      <c r="H21" s="26" t="s">
        <v>2232</v>
      </c>
      <c r="I21" s="26" t="s">
        <v>657</v>
      </c>
      <c r="J21" s="28">
        <v>1</v>
      </c>
      <c r="K21" s="26" t="s">
        <v>473</v>
      </c>
      <c r="L21" s="30">
        <v>0.15</v>
      </c>
      <c r="M21" s="31" t="s">
        <v>63</v>
      </c>
      <c r="N21" s="26" t="s">
        <v>2233</v>
      </c>
      <c r="O21" s="30">
        <v>1.5</v>
      </c>
      <c r="P21" s="30">
        <v>1.25</v>
      </c>
    </row>
    <row r="22" spans="1:16" x14ac:dyDescent="0.25">
      <c r="A22" s="25">
        <f t="shared" si="0"/>
        <v>13</v>
      </c>
      <c r="B22" s="27"/>
      <c r="C22" s="27"/>
      <c r="D22" s="183">
        <v>2411</v>
      </c>
      <c r="E22" s="27"/>
      <c r="F22" s="29">
        <v>0.25</v>
      </c>
      <c r="G22" s="26" t="s">
        <v>2234</v>
      </c>
      <c r="H22" s="26" t="s">
        <v>2235</v>
      </c>
      <c r="I22" s="26" t="s">
        <v>657</v>
      </c>
      <c r="J22" s="28">
        <v>1</v>
      </c>
      <c r="K22" s="26" t="s">
        <v>53</v>
      </c>
      <c r="L22" s="30">
        <v>0.25</v>
      </c>
      <c r="M22" s="31" t="s">
        <v>63</v>
      </c>
      <c r="N22" s="26" t="s">
        <v>64</v>
      </c>
      <c r="O22" s="30">
        <v>1.4</v>
      </c>
      <c r="P22" s="30">
        <v>1</v>
      </c>
    </row>
    <row r="23" spans="1:16" x14ac:dyDescent="0.25">
      <c r="A23" s="25">
        <f t="shared" si="0"/>
        <v>14</v>
      </c>
      <c r="B23" s="27"/>
      <c r="C23" s="27"/>
      <c r="D23" s="183">
        <v>2412</v>
      </c>
      <c r="E23" s="27"/>
      <c r="F23" s="29">
        <v>0.25</v>
      </c>
      <c r="G23" s="85" t="s">
        <v>2236</v>
      </c>
      <c r="H23" s="26" t="s">
        <v>2237</v>
      </c>
      <c r="I23" s="26" t="s">
        <v>657</v>
      </c>
      <c r="J23" s="28">
        <v>1</v>
      </c>
      <c r="K23" s="26" t="s">
        <v>53</v>
      </c>
      <c r="L23" s="30">
        <v>0.25</v>
      </c>
      <c r="M23" s="31" t="s">
        <v>63</v>
      </c>
      <c r="N23" s="26" t="s">
        <v>564</v>
      </c>
      <c r="O23" s="30">
        <v>1.4</v>
      </c>
      <c r="P23" s="30">
        <v>1.5</v>
      </c>
    </row>
    <row r="24" spans="1:16" x14ac:dyDescent="0.25">
      <c r="A24" s="25">
        <f t="shared" si="0"/>
        <v>15</v>
      </c>
      <c r="B24" s="27"/>
      <c r="C24" s="27"/>
      <c r="D24" s="183">
        <v>2413</v>
      </c>
      <c r="E24" s="27"/>
      <c r="F24" s="29">
        <v>0.25</v>
      </c>
      <c r="G24" s="85" t="s">
        <v>2238</v>
      </c>
      <c r="H24" s="26" t="s">
        <v>2239</v>
      </c>
      <c r="I24" s="26" t="s">
        <v>657</v>
      </c>
      <c r="J24" s="28">
        <v>1</v>
      </c>
      <c r="K24" s="26" t="s">
        <v>53</v>
      </c>
      <c r="L24" s="30">
        <v>0.25</v>
      </c>
      <c r="M24" s="31" t="s">
        <v>63</v>
      </c>
      <c r="N24" s="26" t="s">
        <v>564</v>
      </c>
      <c r="O24" s="30">
        <v>1.4</v>
      </c>
      <c r="P24" s="30">
        <v>1.5</v>
      </c>
    </row>
    <row r="25" spans="1:16" x14ac:dyDescent="0.25">
      <c r="A25" s="25">
        <f t="shared" si="0"/>
        <v>16</v>
      </c>
      <c r="B25" s="27"/>
      <c r="C25" s="27"/>
      <c r="D25" s="183">
        <v>2414</v>
      </c>
      <c r="E25" s="27"/>
      <c r="F25" s="29">
        <v>0.25</v>
      </c>
      <c r="G25" s="85" t="s">
        <v>2240</v>
      </c>
      <c r="H25" s="26" t="s">
        <v>2241</v>
      </c>
      <c r="I25" s="26" t="s">
        <v>657</v>
      </c>
      <c r="J25" s="28">
        <v>1</v>
      </c>
      <c r="K25" s="26" t="s">
        <v>53</v>
      </c>
      <c r="L25" s="30">
        <v>0.25</v>
      </c>
      <c r="M25" s="31" t="s">
        <v>63</v>
      </c>
      <c r="N25" s="26" t="s">
        <v>179</v>
      </c>
      <c r="O25" s="30">
        <v>1.4</v>
      </c>
      <c r="P25" s="30">
        <v>1.5</v>
      </c>
    </row>
    <row r="26" spans="1:16" x14ac:dyDescent="0.25">
      <c r="A26" s="25">
        <f t="shared" si="0"/>
        <v>17</v>
      </c>
      <c r="B26" s="27"/>
      <c r="C26" s="26" t="s">
        <v>128</v>
      </c>
      <c r="D26" s="183">
        <v>130</v>
      </c>
      <c r="E26" s="27"/>
      <c r="F26" s="29">
        <v>0.15</v>
      </c>
      <c r="G26" s="26" t="s">
        <v>2242</v>
      </c>
      <c r="H26" s="26" t="s">
        <v>2243</v>
      </c>
      <c r="I26" s="26" t="s">
        <v>657</v>
      </c>
      <c r="J26" s="28">
        <v>1</v>
      </c>
      <c r="K26" s="26" t="s">
        <v>473</v>
      </c>
      <c r="L26" s="30">
        <v>0.15</v>
      </c>
      <c r="M26" s="31" t="s">
        <v>63</v>
      </c>
      <c r="N26" s="26" t="s">
        <v>2244</v>
      </c>
      <c r="O26" s="30">
        <v>1.5</v>
      </c>
      <c r="P26" s="30">
        <v>1</v>
      </c>
    </row>
    <row r="27" spans="1:16" x14ac:dyDescent="0.25">
      <c r="A27" s="25">
        <f t="shared" si="0"/>
        <v>18</v>
      </c>
      <c r="B27" s="27"/>
      <c r="C27" s="27"/>
      <c r="D27" s="183">
        <v>2416</v>
      </c>
      <c r="E27" s="27"/>
      <c r="F27" s="29">
        <v>0.25</v>
      </c>
      <c r="G27" s="26" t="s">
        <v>2245</v>
      </c>
      <c r="H27" s="26" t="s">
        <v>2246</v>
      </c>
      <c r="I27" s="26" t="s">
        <v>657</v>
      </c>
      <c r="J27" s="28">
        <v>1</v>
      </c>
      <c r="K27" s="26" t="s">
        <v>53</v>
      </c>
      <c r="L27" s="30">
        <v>0.25</v>
      </c>
      <c r="M27" s="31" t="s">
        <v>63</v>
      </c>
      <c r="N27" s="26" t="s">
        <v>737</v>
      </c>
      <c r="O27" s="30">
        <v>1.4</v>
      </c>
      <c r="P27" s="30">
        <v>1</v>
      </c>
    </row>
    <row r="28" spans="1:16" x14ac:dyDescent="0.25">
      <c r="A28" s="25">
        <f t="shared" si="0"/>
        <v>19</v>
      </c>
      <c r="B28" s="26" t="s">
        <v>39</v>
      </c>
      <c r="C28" s="26" t="s">
        <v>128</v>
      </c>
      <c r="D28" s="183">
        <v>131</v>
      </c>
      <c r="E28" s="27"/>
      <c r="F28" s="29">
        <v>0.21</v>
      </c>
      <c r="G28" s="26" t="s">
        <v>2247</v>
      </c>
      <c r="H28" s="26" t="s">
        <v>2248</v>
      </c>
      <c r="I28" s="26" t="s">
        <v>657</v>
      </c>
      <c r="J28" s="28">
        <v>1</v>
      </c>
      <c r="K28" s="26" t="s">
        <v>473</v>
      </c>
      <c r="L28" s="30">
        <v>0.21</v>
      </c>
      <c r="M28" s="31" t="s">
        <v>63</v>
      </c>
      <c r="N28" s="26" t="s">
        <v>149</v>
      </c>
      <c r="O28" s="30">
        <v>1.6</v>
      </c>
      <c r="P28" s="30">
        <v>1.25</v>
      </c>
    </row>
    <row r="29" spans="1:16" x14ac:dyDescent="0.25">
      <c r="A29" s="25">
        <f t="shared" si="0"/>
        <v>20</v>
      </c>
      <c r="B29" s="27"/>
      <c r="C29" s="27"/>
      <c r="D29" s="183">
        <v>2127</v>
      </c>
      <c r="E29" s="26" t="s">
        <v>86</v>
      </c>
      <c r="F29" s="29">
        <v>7.0999999999999994E-2</v>
      </c>
      <c r="G29" s="26" t="s">
        <v>1945</v>
      </c>
      <c r="H29" s="26" t="s">
        <v>2249</v>
      </c>
      <c r="I29" s="26" t="s">
        <v>657</v>
      </c>
      <c r="J29" s="28">
        <v>4</v>
      </c>
      <c r="K29" s="26" t="s">
        <v>1342</v>
      </c>
      <c r="L29" s="30">
        <v>0.28000000000000003</v>
      </c>
      <c r="M29" s="31" t="s">
        <v>63</v>
      </c>
      <c r="N29" s="26" t="s">
        <v>1478</v>
      </c>
      <c r="O29" s="30">
        <v>1.65</v>
      </c>
      <c r="P29" s="30">
        <v>10</v>
      </c>
    </row>
    <row r="30" spans="1:16" x14ac:dyDescent="0.25">
      <c r="A30" s="25">
        <f t="shared" si="0"/>
        <v>21</v>
      </c>
      <c r="B30" s="27"/>
      <c r="C30" s="27"/>
      <c r="D30" s="183">
        <v>2194</v>
      </c>
      <c r="E30" s="26"/>
      <c r="F30" s="29">
        <v>1</v>
      </c>
      <c r="G30" s="26" t="s">
        <v>2250</v>
      </c>
      <c r="H30" s="26" t="s">
        <v>2251</v>
      </c>
      <c r="I30" s="26" t="s">
        <v>657</v>
      </c>
      <c r="J30" s="28">
        <v>1</v>
      </c>
      <c r="K30" s="26" t="s">
        <v>53</v>
      </c>
      <c r="L30" s="30">
        <v>1</v>
      </c>
      <c r="M30" s="31" t="s">
        <v>63</v>
      </c>
      <c r="N30" s="26" t="s">
        <v>102</v>
      </c>
      <c r="O30" s="30">
        <v>2.85</v>
      </c>
      <c r="P30" s="30">
        <v>3</v>
      </c>
    </row>
    <row r="31" spans="1:16" x14ac:dyDescent="0.25">
      <c r="A31" s="25">
        <f t="shared" si="0"/>
        <v>22</v>
      </c>
      <c r="B31" s="27"/>
      <c r="C31" s="27"/>
      <c r="D31" s="183">
        <v>2417</v>
      </c>
      <c r="E31" s="27"/>
      <c r="F31" s="29">
        <v>0.25</v>
      </c>
      <c r="G31" s="26" t="s">
        <v>2252</v>
      </c>
      <c r="H31" s="26" t="s">
        <v>2253</v>
      </c>
      <c r="I31" s="26" t="s">
        <v>657</v>
      </c>
      <c r="J31" s="28">
        <v>1</v>
      </c>
      <c r="K31" s="26" t="s">
        <v>53</v>
      </c>
      <c r="L31" s="30">
        <v>0.25</v>
      </c>
      <c r="M31" s="31" t="s">
        <v>63</v>
      </c>
      <c r="N31" s="26" t="s">
        <v>1292</v>
      </c>
      <c r="O31" s="30">
        <v>1.5</v>
      </c>
      <c r="P31" s="30">
        <v>4</v>
      </c>
    </row>
    <row r="32" spans="1:16" x14ac:dyDescent="0.25">
      <c r="A32" s="25">
        <f t="shared" si="0"/>
        <v>23</v>
      </c>
      <c r="B32" s="26" t="s">
        <v>39</v>
      </c>
      <c r="C32" s="26" t="s">
        <v>128</v>
      </c>
      <c r="D32" s="183">
        <v>132</v>
      </c>
      <c r="E32" s="27"/>
      <c r="F32" s="29">
        <v>0.15</v>
      </c>
      <c r="G32" s="85" t="s">
        <v>2254</v>
      </c>
      <c r="H32" s="26" t="s">
        <v>2255</v>
      </c>
      <c r="I32" s="26" t="s">
        <v>657</v>
      </c>
      <c r="J32" s="28">
        <v>1</v>
      </c>
      <c r="K32" s="26" t="s">
        <v>473</v>
      </c>
      <c r="L32" s="30">
        <v>0.15</v>
      </c>
      <c r="M32" s="31" t="s">
        <v>63</v>
      </c>
      <c r="N32" s="26" t="s">
        <v>2256</v>
      </c>
      <c r="O32" s="30">
        <v>1.5</v>
      </c>
      <c r="P32" s="30">
        <v>1.25</v>
      </c>
    </row>
    <row r="33" spans="1:16" s="272" customFormat="1" x14ac:dyDescent="0.25">
      <c r="A33" s="265">
        <v>24</v>
      </c>
      <c r="B33" s="269" t="s">
        <v>86</v>
      </c>
      <c r="C33" s="269" t="s">
        <v>1137</v>
      </c>
      <c r="D33" s="283">
        <v>56</v>
      </c>
      <c r="E33" s="266"/>
      <c r="F33" s="268">
        <v>12.5</v>
      </c>
      <c r="G33" s="269" t="s">
        <v>2257</v>
      </c>
      <c r="H33" s="269" t="s">
        <v>2258</v>
      </c>
      <c r="I33" s="269" t="s">
        <v>657</v>
      </c>
      <c r="J33" s="267">
        <v>1</v>
      </c>
      <c r="K33" s="269" t="s">
        <v>53</v>
      </c>
      <c r="L33" s="270">
        <v>12.75</v>
      </c>
      <c r="M33" s="271" t="s">
        <v>63</v>
      </c>
      <c r="N33" s="269" t="s">
        <v>64</v>
      </c>
      <c r="O33" s="270">
        <v>26.25</v>
      </c>
      <c r="P33" s="270">
        <v>30</v>
      </c>
    </row>
    <row r="34" spans="1:16" x14ac:dyDescent="0.25">
      <c r="A34" s="79" t="s">
        <v>39</v>
      </c>
      <c r="B34" s="26" t="s">
        <v>200</v>
      </c>
      <c r="C34" s="27"/>
      <c r="D34" s="183">
        <v>2285</v>
      </c>
      <c r="E34" s="27"/>
      <c r="F34" s="29">
        <v>0.25</v>
      </c>
      <c r="G34" s="26" t="s">
        <v>2096</v>
      </c>
      <c r="H34" s="27"/>
      <c r="I34" s="26" t="s">
        <v>39</v>
      </c>
      <c r="J34" s="28">
        <v>1</v>
      </c>
      <c r="K34" s="26" t="s">
        <v>53</v>
      </c>
      <c r="L34" s="30"/>
      <c r="M34" s="26" t="s">
        <v>39</v>
      </c>
      <c r="N34" s="27"/>
      <c r="O34" s="30"/>
      <c r="P34" s="30"/>
    </row>
    <row r="35" spans="1:16" x14ac:dyDescent="0.25">
      <c r="A35" s="25">
        <v>25</v>
      </c>
      <c r="B35" s="26" t="s">
        <v>86</v>
      </c>
      <c r="C35" s="26" t="s">
        <v>1332</v>
      </c>
      <c r="D35" s="183">
        <v>143</v>
      </c>
      <c r="E35" s="27"/>
      <c r="F35" s="29">
        <v>0.01</v>
      </c>
      <c r="G35" s="26" t="s">
        <v>2259</v>
      </c>
      <c r="H35" s="26" t="s">
        <v>2260</v>
      </c>
      <c r="I35" s="26" t="s">
        <v>657</v>
      </c>
      <c r="J35" s="28">
        <v>5</v>
      </c>
      <c r="K35" s="26" t="s">
        <v>1383</v>
      </c>
      <c r="L35" s="30">
        <v>0.25</v>
      </c>
      <c r="M35" s="31" t="s">
        <v>63</v>
      </c>
      <c r="N35" s="26" t="s">
        <v>564</v>
      </c>
      <c r="O35" s="30">
        <v>1.5</v>
      </c>
      <c r="P35" s="30">
        <v>1.25</v>
      </c>
    </row>
    <row r="36" spans="1:16" x14ac:dyDescent="0.25">
      <c r="A36" s="79" t="s">
        <v>39</v>
      </c>
      <c r="B36" s="26" t="s">
        <v>200</v>
      </c>
      <c r="C36" s="26" t="s">
        <v>1332</v>
      </c>
      <c r="D36" s="183">
        <v>138</v>
      </c>
      <c r="E36" s="26" t="s">
        <v>593</v>
      </c>
      <c r="F36" s="29">
        <v>0.2</v>
      </c>
      <c r="G36" s="26" t="s">
        <v>2259</v>
      </c>
      <c r="H36" s="27"/>
      <c r="I36" s="26" t="s">
        <v>39</v>
      </c>
      <c r="J36" s="28">
        <v>1</v>
      </c>
      <c r="K36" s="26" t="s">
        <v>148</v>
      </c>
      <c r="L36" s="30"/>
      <c r="M36" s="26" t="s">
        <v>39</v>
      </c>
      <c r="N36" s="27"/>
      <c r="O36" s="30"/>
      <c r="P36" s="30">
        <v>1.25</v>
      </c>
    </row>
    <row r="37" spans="1:16" x14ac:dyDescent="0.25">
      <c r="A37" s="25">
        <v>26</v>
      </c>
      <c r="B37" s="26" t="s">
        <v>86</v>
      </c>
      <c r="C37" s="26" t="s">
        <v>1332</v>
      </c>
      <c r="D37" s="183">
        <v>143</v>
      </c>
      <c r="E37" s="27"/>
      <c r="F37" s="29">
        <v>0.01</v>
      </c>
      <c r="G37" s="26" t="s">
        <v>2259</v>
      </c>
      <c r="H37" s="26" t="s">
        <v>2260</v>
      </c>
      <c r="I37" s="26" t="s">
        <v>101</v>
      </c>
      <c r="J37" s="28">
        <v>6</v>
      </c>
      <c r="K37" s="26" t="s">
        <v>2261</v>
      </c>
      <c r="L37" s="30">
        <v>0.26</v>
      </c>
      <c r="M37" s="31" t="s">
        <v>63</v>
      </c>
      <c r="N37" s="26" t="s">
        <v>564</v>
      </c>
      <c r="O37" s="30">
        <v>1.25</v>
      </c>
      <c r="P37" s="30">
        <v>1.25</v>
      </c>
    </row>
    <row r="38" spans="1:16" x14ac:dyDescent="0.25">
      <c r="A38" s="79" t="s">
        <v>39</v>
      </c>
      <c r="B38" s="26" t="s">
        <v>200</v>
      </c>
      <c r="C38" s="26" t="s">
        <v>1332</v>
      </c>
      <c r="D38" s="183">
        <v>138</v>
      </c>
      <c r="E38" s="26" t="s">
        <v>593</v>
      </c>
      <c r="F38" s="29">
        <v>0.2</v>
      </c>
      <c r="G38" s="26" t="s">
        <v>2259</v>
      </c>
      <c r="H38" s="27"/>
      <c r="I38" s="26" t="s">
        <v>39</v>
      </c>
      <c r="J38" s="28">
        <v>1</v>
      </c>
      <c r="K38" s="26" t="s">
        <v>148</v>
      </c>
      <c r="L38" s="30"/>
      <c r="M38" s="26" t="s">
        <v>39</v>
      </c>
      <c r="N38" s="27"/>
      <c r="O38" s="30"/>
      <c r="P38" s="30">
        <v>1.25</v>
      </c>
    </row>
    <row r="39" spans="1:16" x14ac:dyDescent="0.25">
      <c r="A39" s="25">
        <v>27</v>
      </c>
      <c r="B39" s="27"/>
      <c r="C39" s="26" t="s">
        <v>63</v>
      </c>
      <c r="D39" s="183">
        <v>615</v>
      </c>
      <c r="E39" s="27"/>
      <c r="F39" s="29">
        <v>0.25</v>
      </c>
      <c r="G39" s="26" t="s">
        <v>2262</v>
      </c>
      <c r="H39" s="26" t="s">
        <v>2263</v>
      </c>
      <c r="I39" s="26" t="s">
        <v>67</v>
      </c>
      <c r="J39" s="28">
        <v>1</v>
      </c>
      <c r="K39" s="26" t="s">
        <v>199</v>
      </c>
      <c r="L39" s="30">
        <v>0.25</v>
      </c>
      <c r="M39" s="31" t="s">
        <v>63</v>
      </c>
      <c r="N39" s="26" t="s">
        <v>564</v>
      </c>
      <c r="O39" s="30">
        <v>1.75</v>
      </c>
      <c r="P39" s="30">
        <v>1.25</v>
      </c>
    </row>
    <row r="40" spans="1:16" x14ac:dyDescent="0.25">
      <c r="A40" s="25">
        <f t="shared" ref="A40:A86" si="1">A39+1</f>
        <v>28</v>
      </c>
      <c r="B40" s="27"/>
      <c r="C40" s="26" t="s">
        <v>63</v>
      </c>
      <c r="D40" s="183">
        <v>615</v>
      </c>
      <c r="E40" s="27"/>
      <c r="F40" s="29">
        <v>0.25</v>
      </c>
      <c r="G40" s="26" t="s">
        <v>2262</v>
      </c>
      <c r="H40" s="26" t="s">
        <v>2263</v>
      </c>
      <c r="I40" s="26" t="s">
        <v>101</v>
      </c>
      <c r="J40" s="28">
        <v>1</v>
      </c>
      <c r="K40" s="26" t="s">
        <v>199</v>
      </c>
      <c r="L40" s="30">
        <v>0.25</v>
      </c>
      <c r="M40" s="31" t="s">
        <v>63</v>
      </c>
      <c r="N40" s="26" t="s">
        <v>564</v>
      </c>
      <c r="O40" s="30">
        <v>1.25</v>
      </c>
      <c r="P40" s="30">
        <v>1.25</v>
      </c>
    </row>
    <row r="41" spans="1:16" x14ac:dyDescent="0.25">
      <c r="A41" s="25">
        <f t="shared" si="1"/>
        <v>29</v>
      </c>
      <c r="B41" s="27"/>
      <c r="C41" s="26" t="s">
        <v>70</v>
      </c>
      <c r="D41" s="183">
        <v>120</v>
      </c>
      <c r="E41" s="27"/>
      <c r="F41" s="29">
        <v>0.45</v>
      </c>
      <c r="G41" s="85" t="s">
        <v>2264</v>
      </c>
      <c r="H41" s="26" t="s">
        <v>2265</v>
      </c>
      <c r="I41" s="26" t="s">
        <v>657</v>
      </c>
      <c r="J41" s="28">
        <v>1</v>
      </c>
      <c r="K41" s="26" t="s">
        <v>53</v>
      </c>
      <c r="L41" s="30">
        <v>0.45</v>
      </c>
      <c r="M41" s="31" t="s">
        <v>63</v>
      </c>
      <c r="N41" s="26" t="s">
        <v>564</v>
      </c>
      <c r="O41" s="30">
        <v>1.8</v>
      </c>
      <c r="P41" s="30">
        <v>1.5</v>
      </c>
    </row>
    <row r="42" spans="1:16" x14ac:dyDescent="0.25">
      <c r="A42" s="25">
        <f t="shared" si="1"/>
        <v>30</v>
      </c>
      <c r="B42" s="27"/>
      <c r="C42" s="27"/>
      <c r="D42" s="183">
        <v>2418</v>
      </c>
      <c r="E42" s="27"/>
      <c r="F42" s="29">
        <v>0.25</v>
      </c>
      <c r="G42" s="26" t="s">
        <v>2266</v>
      </c>
      <c r="H42" s="26" t="s">
        <v>2267</v>
      </c>
      <c r="I42" s="26" t="s">
        <v>657</v>
      </c>
      <c r="J42" s="28">
        <v>1</v>
      </c>
      <c r="K42" s="26" t="s">
        <v>53</v>
      </c>
      <c r="L42" s="30">
        <v>0.25</v>
      </c>
      <c r="M42" s="31" t="s">
        <v>63</v>
      </c>
      <c r="N42" s="26" t="s">
        <v>2268</v>
      </c>
      <c r="O42" s="30">
        <v>1.4</v>
      </c>
      <c r="P42" s="30">
        <v>1.5</v>
      </c>
    </row>
    <row r="43" spans="1:16" x14ac:dyDescent="0.25">
      <c r="A43" s="25">
        <f t="shared" si="1"/>
        <v>31</v>
      </c>
      <c r="B43" s="27"/>
      <c r="C43" s="27"/>
      <c r="D43" s="183">
        <v>2419</v>
      </c>
      <c r="E43" s="27"/>
      <c r="F43" s="29">
        <v>2.4</v>
      </c>
      <c r="G43" s="26" t="s">
        <v>2269</v>
      </c>
      <c r="H43" s="26" t="s">
        <v>2270</v>
      </c>
      <c r="I43" s="26" t="s">
        <v>657</v>
      </c>
      <c r="J43" s="28">
        <v>1</v>
      </c>
      <c r="K43" s="26" t="s">
        <v>53</v>
      </c>
      <c r="L43" s="30">
        <v>2.4</v>
      </c>
      <c r="M43" s="31" t="s">
        <v>63</v>
      </c>
      <c r="N43" s="26" t="s">
        <v>564</v>
      </c>
      <c r="O43" s="30">
        <v>5.25</v>
      </c>
      <c r="P43" s="30">
        <v>7.5</v>
      </c>
    </row>
    <row r="44" spans="1:16" x14ac:dyDescent="0.25">
      <c r="A44" s="25">
        <f t="shared" si="1"/>
        <v>32</v>
      </c>
      <c r="B44" s="27"/>
      <c r="C44" s="27"/>
      <c r="D44" s="183">
        <v>2419</v>
      </c>
      <c r="E44" s="27"/>
      <c r="F44" s="29">
        <v>2.4</v>
      </c>
      <c r="G44" s="26" t="s">
        <v>2269</v>
      </c>
      <c r="H44" s="26" t="s">
        <v>2270</v>
      </c>
      <c r="I44" s="85" t="s">
        <v>2271</v>
      </c>
      <c r="J44" s="28">
        <v>1</v>
      </c>
      <c r="K44" s="26" t="s">
        <v>53</v>
      </c>
      <c r="L44" s="30">
        <v>2.4</v>
      </c>
      <c r="M44" s="31" t="s">
        <v>63</v>
      </c>
      <c r="N44" s="26" t="s">
        <v>564</v>
      </c>
      <c r="O44" s="30">
        <v>3.5</v>
      </c>
      <c r="P44" s="30">
        <v>7.5</v>
      </c>
    </row>
    <row r="45" spans="1:16" x14ac:dyDescent="0.25">
      <c r="A45" s="25">
        <f t="shared" si="1"/>
        <v>33</v>
      </c>
      <c r="B45" s="27"/>
      <c r="C45" s="27"/>
      <c r="D45" s="183">
        <v>2347</v>
      </c>
      <c r="E45" s="27"/>
      <c r="F45" s="29">
        <v>0.25</v>
      </c>
      <c r="G45" s="26" t="s">
        <v>2272</v>
      </c>
      <c r="H45" s="26" t="s">
        <v>2273</v>
      </c>
      <c r="I45" s="26" t="s">
        <v>657</v>
      </c>
      <c r="J45" s="28">
        <v>1</v>
      </c>
      <c r="K45" s="26" t="s">
        <v>53</v>
      </c>
      <c r="L45" s="30">
        <v>0.25</v>
      </c>
      <c r="M45" s="31" t="s">
        <v>63</v>
      </c>
      <c r="N45" s="26" t="s">
        <v>2274</v>
      </c>
      <c r="O45" s="30">
        <v>1.4</v>
      </c>
      <c r="P45" s="30">
        <v>1.5</v>
      </c>
    </row>
    <row r="46" spans="1:16" x14ac:dyDescent="0.25">
      <c r="A46" s="25">
        <f t="shared" si="1"/>
        <v>34</v>
      </c>
      <c r="B46" s="27"/>
      <c r="C46" s="26" t="s">
        <v>128</v>
      </c>
      <c r="D46" s="183">
        <v>133</v>
      </c>
      <c r="E46" s="27"/>
      <c r="F46" s="29">
        <v>0.15</v>
      </c>
      <c r="G46" s="85" t="s">
        <v>2275</v>
      </c>
      <c r="H46" s="26" t="s">
        <v>2276</v>
      </c>
      <c r="I46" s="26" t="s">
        <v>657</v>
      </c>
      <c r="J46" s="28">
        <v>1</v>
      </c>
      <c r="K46" s="26" t="s">
        <v>473</v>
      </c>
      <c r="L46" s="30">
        <v>0.15</v>
      </c>
      <c r="M46" s="31" t="s">
        <v>63</v>
      </c>
      <c r="N46" s="26" t="s">
        <v>2277</v>
      </c>
      <c r="O46" s="30">
        <v>1.5</v>
      </c>
      <c r="P46" s="30">
        <v>1.25</v>
      </c>
    </row>
    <row r="47" spans="1:16" x14ac:dyDescent="0.25">
      <c r="A47" s="25">
        <f t="shared" si="1"/>
        <v>35</v>
      </c>
      <c r="B47" s="27"/>
      <c r="C47" s="27"/>
      <c r="D47" s="183">
        <v>2420</v>
      </c>
      <c r="E47" s="27"/>
      <c r="F47" s="29">
        <v>0.25</v>
      </c>
      <c r="G47" s="26" t="s">
        <v>2278</v>
      </c>
      <c r="H47" s="26" t="s">
        <v>2279</v>
      </c>
      <c r="I47" s="26" t="s">
        <v>657</v>
      </c>
      <c r="J47" s="28">
        <v>1</v>
      </c>
      <c r="K47" s="26" t="s">
        <v>53</v>
      </c>
      <c r="L47" s="30">
        <v>0.25</v>
      </c>
      <c r="M47" s="31" t="s">
        <v>63</v>
      </c>
      <c r="N47" s="26" t="s">
        <v>298</v>
      </c>
      <c r="O47" s="30">
        <v>1.4</v>
      </c>
      <c r="P47" s="30">
        <v>1.25</v>
      </c>
    </row>
    <row r="48" spans="1:16" x14ac:dyDescent="0.25">
      <c r="A48" s="25">
        <f t="shared" si="1"/>
        <v>36</v>
      </c>
      <c r="B48" s="27"/>
      <c r="C48" s="27"/>
      <c r="D48" s="183">
        <v>2183</v>
      </c>
      <c r="E48" s="27"/>
      <c r="F48" s="29">
        <v>0.28000000000000003</v>
      </c>
      <c r="G48" s="26" t="s">
        <v>2280</v>
      </c>
      <c r="H48" s="26" t="s">
        <v>2281</v>
      </c>
      <c r="I48" s="26" t="s">
        <v>657</v>
      </c>
      <c r="J48" s="28">
        <v>1</v>
      </c>
      <c r="K48" s="26" t="s">
        <v>53</v>
      </c>
      <c r="L48" s="30">
        <v>0.28000000000000003</v>
      </c>
      <c r="M48" s="31" t="s">
        <v>63</v>
      </c>
      <c r="N48" s="26" t="s">
        <v>164</v>
      </c>
      <c r="O48" s="30">
        <v>1.5</v>
      </c>
      <c r="P48" s="30">
        <v>2</v>
      </c>
    </row>
    <row r="49" spans="1:16" x14ac:dyDescent="0.25">
      <c r="A49" s="25">
        <f t="shared" si="1"/>
        <v>37</v>
      </c>
      <c r="B49" s="27"/>
      <c r="C49" s="26" t="s">
        <v>128</v>
      </c>
      <c r="D49" s="183">
        <v>134</v>
      </c>
      <c r="E49" s="27"/>
      <c r="F49" s="29">
        <v>0.15</v>
      </c>
      <c r="G49" s="26" t="s">
        <v>2282</v>
      </c>
      <c r="H49" s="26" t="s">
        <v>2283</v>
      </c>
      <c r="I49" s="26" t="s">
        <v>657</v>
      </c>
      <c r="J49" s="28">
        <v>1</v>
      </c>
      <c r="K49" s="26" t="s">
        <v>473</v>
      </c>
      <c r="L49" s="30">
        <v>0.15</v>
      </c>
      <c r="M49" s="31" t="s">
        <v>63</v>
      </c>
      <c r="N49" s="26" t="s">
        <v>85</v>
      </c>
      <c r="O49" s="30">
        <v>1.5</v>
      </c>
      <c r="P49" s="30">
        <v>1</v>
      </c>
    </row>
    <row r="50" spans="1:16" x14ac:dyDescent="0.25">
      <c r="A50" s="25">
        <f t="shared" si="1"/>
        <v>38</v>
      </c>
      <c r="B50" s="27"/>
      <c r="C50" s="26" t="s">
        <v>63</v>
      </c>
      <c r="D50" s="183">
        <v>616</v>
      </c>
      <c r="E50" s="27"/>
      <c r="F50" s="29">
        <v>0.25</v>
      </c>
      <c r="G50" s="26" t="s">
        <v>2284</v>
      </c>
      <c r="H50" s="26" t="s">
        <v>2285</v>
      </c>
      <c r="I50" s="26" t="s">
        <v>657</v>
      </c>
      <c r="J50" s="28">
        <v>1</v>
      </c>
      <c r="K50" s="26" t="s">
        <v>199</v>
      </c>
      <c r="L50" s="30">
        <v>0.25</v>
      </c>
      <c r="M50" s="31" t="s">
        <v>63</v>
      </c>
      <c r="N50" s="26" t="s">
        <v>2286</v>
      </c>
      <c r="O50" s="30">
        <v>1.5</v>
      </c>
      <c r="P50" s="30">
        <v>1.25</v>
      </c>
    </row>
    <row r="51" spans="1:16" x14ac:dyDescent="0.25">
      <c r="A51" s="25">
        <f t="shared" si="1"/>
        <v>39</v>
      </c>
      <c r="B51" s="27"/>
      <c r="C51" s="26" t="s">
        <v>128</v>
      </c>
      <c r="D51" s="183">
        <v>135</v>
      </c>
      <c r="E51" s="27"/>
      <c r="F51" s="29">
        <v>0.15</v>
      </c>
      <c r="G51" s="26" t="s">
        <v>2287</v>
      </c>
      <c r="H51" s="26" t="s">
        <v>2288</v>
      </c>
      <c r="I51" s="26" t="s">
        <v>657</v>
      </c>
      <c r="J51" s="28">
        <v>1</v>
      </c>
      <c r="K51" s="26" t="s">
        <v>473</v>
      </c>
      <c r="L51" s="30">
        <v>0.15</v>
      </c>
      <c r="M51" s="31" t="s">
        <v>63</v>
      </c>
      <c r="N51" s="26" t="s">
        <v>189</v>
      </c>
      <c r="O51" s="30">
        <v>1.5</v>
      </c>
      <c r="P51" s="30">
        <v>1</v>
      </c>
    </row>
    <row r="52" spans="1:16" x14ac:dyDescent="0.25">
      <c r="A52" s="25">
        <f t="shared" si="1"/>
        <v>40</v>
      </c>
      <c r="B52" s="27"/>
      <c r="C52" s="27"/>
      <c r="D52" s="183">
        <v>2421</v>
      </c>
      <c r="E52" s="27"/>
      <c r="F52" s="29">
        <v>0.25</v>
      </c>
      <c r="G52" s="26" t="s">
        <v>533</v>
      </c>
      <c r="H52" s="26" t="s">
        <v>2288</v>
      </c>
      <c r="I52" s="26" t="s">
        <v>657</v>
      </c>
      <c r="J52" s="28">
        <v>1</v>
      </c>
      <c r="K52" s="26" t="s">
        <v>53</v>
      </c>
      <c r="L52" s="30">
        <v>0.25</v>
      </c>
      <c r="M52" s="31" t="s">
        <v>63</v>
      </c>
      <c r="N52" s="26" t="s">
        <v>189</v>
      </c>
      <c r="O52" s="30">
        <v>1.4</v>
      </c>
      <c r="P52" s="30">
        <v>1</v>
      </c>
    </row>
    <row r="53" spans="1:16" x14ac:dyDescent="0.25">
      <c r="A53" s="25">
        <f t="shared" si="1"/>
        <v>41</v>
      </c>
      <c r="B53" s="27"/>
      <c r="C53" s="27"/>
      <c r="D53" s="184" t="s">
        <v>2289</v>
      </c>
      <c r="E53" s="27"/>
      <c r="F53" s="29">
        <v>0.25</v>
      </c>
      <c r="G53" s="26" t="s">
        <v>2290</v>
      </c>
      <c r="H53" s="26" t="s">
        <v>2291</v>
      </c>
      <c r="I53" s="26" t="s">
        <v>657</v>
      </c>
      <c r="J53" s="28">
        <v>4</v>
      </c>
      <c r="K53" s="26" t="s">
        <v>631</v>
      </c>
      <c r="L53" s="30">
        <v>1</v>
      </c>
      <c r="M53" s="31" t="s">
        <v>63</v>
      </c>
      <c r="N53" s="26" t="s">
        <v>2292</v>
      </c>
      <c r="O53" s="30">
        <v>2.85</v>
      </c>
      <c r="P53" s="30">
        <v>3</v>
      </c>
    </row>
    <row r="54" spans="1:16" x14ac:dyDescent="0.25">
      <c r="A54" s="25">
        <f t="shared" si="1"/>
        <v>42</v>
      </c>
      <c r="B54" s="27"/>
      <c r="C54" s="26" t="s">
        <v>128</v>
      </c>
      <c r="D54" s="183">
        <v>136</v>
      </c>
      <c r="E54" s="27"/>
      <c r="F54" s="29">
        <v>0.25</v>
      </c>
      <c r="G54" s="85" t="s">
        <v>2293</v>
      </c>
      <c r="H54" s="26" t="s">
        <v>2294</v>
      </c>
      <c r="I54" s="26" t="s">
        <v>657</v>
      </c>
      <c r="J54" s="28">
        <v>1</v>
      </c>
      <c r="K54" s="26" t="s">
        <v>473</v>
      </c>
      <c r="L54" s="30">
        <v>0.15</v>
      </c>
      <c r="M54" s="31" t="s">
        <v>63</v>
      </c>
      <c r="N54" s="26" t="s">
        <v>102</v>
      </c>
      <c r="O54" s="30">
        <v>1.5</v>
      </c>
      <c r="P54" s="30">
        <v>1</v>
      </c>
    </row>
    <row r="55" spans="1:16" x14ac:dyDescent="0.25">
      <c r="A55" s="25">
        <f t="shared" si="1"/>
        <v>43</v>
      </c>
      <c r="B55" s="27"/>
      <c r="C55" s="27"/>
      <c r="D55" s="183">
        <v>2426</v>
      </c>
      <c r="E55" s="27"/>
      <c r="F55" s="29">
        <v>0.25</v>
      </c>
      <c r="G55" s="26" t="s">
        <v>2295</v>
      </c>
      <c r="H55" s="26" t="s">
        <v>2296</v>
      </c>
      <c r="I55" s="26" t="s">
        <v>657</v>
      </c>
      <c r="J55" s="28">
        <v>1</v>
      </c>
      <c r="K55" s="26" t="s">
        <v>53</v>
      </c>
      <c r="L55" s="30">
        <v>0.25</v>
      </c>
      <c r="M55" s="31" t="s">
        <v>63</v>
      </c>
      <c r="N55" s="26" t="s">
        <v>925</v>
      </c>
      <c r="O55" s="30">
        <v>1.4</v>
      </c>
      <c r="P55" s="30">
        <v>1</v>
      </c>
    </row>
    <row r="56" spans="1:16" x14ac:dyDescent="0.25">
      <c r="A56" s="25">
        <f t="shared" si="1"/>
        <v>44</v>
      </c>
      <c r="B56" s="27"/>
      <c r="C56" s="26" t="s">
        <v>70</v>
      </c>
      <c r="D56" s="183">
        <v>121</v>
      </c>
      <c r="E56" s="27"/>
      <c r="F56" s="29">
        <v>0.45</v>
      </c>
      <c r="G56" s="26" t="s">
        <v>2295</v>
      </c>
      <c r="H56" s="26" t="s">
        <v>2296</v>
      </c>
      <c r="I56" s="26" t="s">
        <v>657</v>
      </c>
      <c r="J56" s="28">
        <v>1</v>
      </c>
      <c r="K56" s="26" t="s">
        <v>53</v>
      </c>
      <c r="L56" s="30">
        <v>0.45</v>
      </c>
      <c r="M56" s="31" t="s">
        <v>63</v>
      </c>
      <c r="N56" s="26" t="s">
        <v>925</v>
      </c>
      <c r="O56" s="30">
        <v>1.85</v>
      </c>
      <c r="P56" s="30">
        <v>1.5</v>
      </c>
    </row>
    <row r="57" spans="1:16" x14ac:dyDescent="0.25">
      <c r="A57" s="25">
        <f t="shared" si="1"/>
        <v>45</v>
      </c>
      <c r="B57" s="27"/>
      <c r="C57" s="27"/>
      <c r="D57" s="183">
        <v>2427</v>
      </c>
      <c r="E57" s="27"/>
      <c r="F57" s="29">
        <v>0.25</v>
      </c>
      <c r="G57" s="85" t="s">
        <v>2297</v>
      </c>
      <c r="H57" s="26" t="s">
        <v>2298</v>
      </c>
      <c r="I57" s="26" t="s">
        <v>657</v>
      </c>
      <c r="J57" s="28">
        <v>1</v>
      </c>
      <c r="K57" s="26" t="s">
        <v>53</v>
      </c>
      <c r="L57" s="30">
        <v>0.25</v>
      </c>
      <c r="M57" s="31" t="s">
        <v>63</v>
      </c>
      <c r="N57" s="26" t="s">
        <v>564</v>
      </c>
      <c r="O57" s="30">
        <v>1.4</v>
      </c>
      <c r="P57" s="30">
        <v>1</v>
      </c>
    </row>
    <row r="58" spans="1:16" x14ac:dyDescent="0.25">
      <c r="A58" s="25">
        <f t="shared" si="1"/>
        <v>46</v>
      </c>
      <c r="B58" s="27"/>
      <c r="C58" s="27"/>
      <c r="D58" s="183">
        <v>2428</v>
      </c>
      <c r="E58" s="27"/>
      <c r="F58" s="29">
        <v>0.25</v>
      </c>
      <c r="G58" s="85" t="s">
        <v>2299</v>
      </c>
      <c r="H58" s="26" t="s">
        <v>2298</v>
      </c>
      <c r="I58" s="26" t="s">
        <v>657</v>
      </c>
      <c r="J58" s="28">
        <v>1</v>
      </c>
      <c r="K58" s="26" t="s">
        <v>53</v>
      </c>
      <c r="L58" s="30">
        <v>0.25</v>
      </c>
      <c r="M58" s="31" t="s">
        <v>63</v>
      </c>
      <c r="N58" s="26" t="s">
        <v>2300</v>
      </c>
      <c r="O58" s="30">
        <v>1.4</v>
      </c>
      <c r="P58" s="30">
        <v>1</v>
      </c>
    </row>
    <row r="59" spans="1:16" x14ac:dyDescent="0.25">
      <c r="A59" s="25">
        <f t="shared" si="1"/>
        <v>47</v>
      </c>
      <c r="B59" s="27"/>
      <c r="C59" s="27"/>
      <c r="D59" s="183">
        <v>2427</v>
      </c>
      <c r="E59" s="26" t="s">
        <v>86</v>
      </c>
      <c r="F59" s="29">
        <v>0.25</v>
      </c>
      <c r="G59" s="85" t="s">
        <v>2301</v>
      </c>
      <c r="H59" s="26" t="s">
        <v>2298</v>
      </c>
      <c r="I59" s="26" t="s">
        <v>67</v>
      </c>
      <c r="J59" s="28">
        <v>10</v>
      </c>
      <c r="K59" s="26" t="s">
        <v>976</v>
      </c>
      <c r="L59" s="30">
        <v>2.5</v>
      </c>
      <c r="M59" s="31" t="s">
        <v>63</v>
      </c>
      <c r="N59" s="26" t="s">
        <v>564</v>
      </c>
      <c r="O59" s="30">
        <v>4.5</v>
      </c>
      <c r="P59" s="30">
        <v>6</v>
      </c>
    </row>
    <row r="60" spans="1:16" x14ac:dyDescent="0.25">
      <c r="A60" s="25">
        <f t="shared" si="1"/>
        <v>48</v>
      </c>
      <c r="B60" s="26" t="s">
        <v>39</v>
      </c>
      <c r="C60" s="27"/>
      <c r="D60" s="183">
        <v>2429</v>
      </c>
      <c r="E60" s="26" t="s">
        <v>86</v>
      </c>
      <c r="F60" s="29">
        <v>0.25</v>
      </c>
      <c r="G60" s="85" t="s">
        <v>2302</v>
      </c>
      <c r="H60" s="26" t="s">
        <v>2298</v>
      </c>
      <c r="I60" s="26" t="s">
        <v>67</v>
      </c>
      <c r="J60" s="28">
        <v>10</v>
      </c>
      <c r="K60" s="26" t="s">
        <v>976</v>
      </c>
      <c r="L60" s="30">
        <v>2.5</v>
      </c>
      <c r="M60" s="31" t="s">
        <v>63</v>
      </c>
      <c r="N60" s="26" t="s">
        <v>2300</v>
      </c>
      <c r="O60" s="30">
        <v>4.5</v>
      </c>
      <c r="P60" s="30">
        <v>6</v>
      </c>
    </row>
    <row r="61" spans="1:16" x14ac:dyDescent="0.25">
      <c r="A61" s="25">
        <f t="shared" si="1"/>
        <v>49</v>
      </c>
      <c r="B61" s="27"/>
      <c r="C61" s="26" t="s">
        <v>128</v>
      </c>
      <c r="D61" s="183">
        <v>137</v>
      </c>
      <c r="E61" s="27"/>
      <c r="F61" s="29">
        <v>0.15</v>
      </c>
      <c r="G61" s="85" t="s">
        <v>2303</v>
      </c>
      <c r="H61" s="26" t="s">
        <v>2304</v>
      </c>
      <c r="I61" s="26" t="s">
        <v>657</v>
      </c>
      <c r="J61" s="28">
        <v>1</v>
      </c>
      <c r="K61" s="26" t="s">
        <v>473</v>
      </c>
      <c r="L61" s="30">
        <v>0.15</v>
      </c>
      <c r="M61" s="31" t="s">
        <v>63</v>
      </c>
      <c r="N61" s="26" t="s">
        <v>64</v>
      </c>
      <c r="O61" s="30">
        <v>1.5</v>
      </c>
      <c r="P61" s="30">
        <v>1</v>
      </c>
    </row>
    <row r="62" spans="1:16" x14ac:dyDescent="0.25">
      <c r="A62" s="25">
        <f t="shared" si="1"/>
        <v>50</v>
      </c>
      <c r="B62" s="27"/>
      <c r="C62" s="27"/>
      <c r="D62" s="184" t="s">
        <v>2305</v>
      </c>
      <c r="E62" s="26" t="s">
        <v>39</v>
      </c>
      <c r="F62" s="29">
        <v>0.25</v>
      </c>
      <c r="G62" s="85" t="s">
        <v>2306</v>
      </c>
      <c r="H62" s="26" t="s">
        <v>2307</v>
      </c>
      <c r="I62" s="26" t="s">
        <v>657</v>
      </c>
      <c r="J62" s="28">
        <v>1</v>
      </c>
      <c r="K62" s="85" t="s">
        <v>2308</v>
      </c>
      <c r="L62" s="30">
        <v>0.25</v>
      </c>
      <c r="M62" s="31" t="s">
        <v>63</v>
      </c>
      <c r="N62" s="26" t="s">
        <v>1824</v>
      </c>
      <c r="O62" s="30">
        <v>1.5</v>
      </c>
      <c r="P62" s="30">
        <v>1.25</v>
      </c>
    </row>
    <row r="63" spans="1:16" x14ac:dyDescent="0.25">
      <c r="A63" s="25">
        <f t="shared" si="1"/>
        <v>51</v>
      </c>
      <c r="B63" s="27"/>
      <c r="C63" s="27"/>
      <c r="D63" s="183">
        <v>2433</v>
      </c>
      <c r="E63" s="26" t="s">
        <v>39</v>
      </c>
      <c r="F63" s="29">
        <v>3.6</v>
      </c>
      <c r="G63" s="26" t="s">
        <v>2229</v>
      </c>
      <c r="H63" s="26" t="s">
        <v>2309</v>
      </c>
      <c r="I63" s="26" t="s">
        <v>657</v>
      </c>
      <c r="J63" s="28">
        <v>1</v>
      </c>
      <c r="K63" s="26" t="s">
        <v>126</v>
      </c>
      <c r="L63" s="30">
        <v>3.6</v>
      </c>
      <c r="M63" s="31" t="s">
        <v>63</v>
      </c>
      <c r="N63" s="26" t="s">
        <v>564</v>
      </c>
      <c r="O63" s="30">
        <v>7.25</v>
      </c>
      <c r="P63" s="30">
        <v>7</v>
      </c>
    </row>
    <row r="64" spans="1:16" x14ac:dyDescent="0.25">
      <c r="A64" s="25">
        <f t="shared" si="1"/>
        <v>52</v>
      </c>
      <c r="B64" s="27"/>
      <c r="C64" s="27"/>
      <c r="D64" s="184" t="s">
        <v>2310</v>
      </c>
      <c r="E64" s="27"/>
      <c r="F64" s="29">
        <v>0.25</v>
      </c>
      <c r="G64" s="26" t="s">
        <v>2311</v>
      </c>
      <c r="H64" s="26" t="s">
        <v>2312</v>
      </c>
      <c r="I64" s="26" t="s">
        <v>657</v>
      </c>
      <c r="J64" s="28">
        <v>4</v>
      </c>
      <c r="K64" s="26" t="s">
        <v>631</v>
      </c>
      <c r="L64" s="30">
        <v>1</v>
      </c>
      <c r="M64" s="31" t="s">
        <v>63</v>
      </c>
      <c r="N64" s="26" t="s">
        <v>564</v>
      </c>
      <c r="O64" s="30">
        <v>2.85</v>
      </c>
      <c r="P64" s="30">
        <v>2.5</v>
      </c>
    </row>
    <row r="65" spans="1:16" x14ac:dyDescent="0.25">
      <c r="A65" s="25">
        <f t="shared" si="1"/>
        <v>53</v>
      </c>
      <c r="B65" s="27"/>
      <c r="C65" s="26" t="s">
        <v>223</v>
      </c>
      <c r="D65" s="183">
        <v>62</v>
      </c>
      <c r="E65" s="27"/>
      <c r="F65" s="29">
        <v>0.39</v>
      </c>
      <c r="G65" s="26" t="s">
        <v>2229</v>
      </c>
      <c r="H65" s="26" t="s">
        <v>2313</v>
      </c>
      <c r="I65" s="26" t="s">
        <v>67</v>
      </c>
      <c r="J65" s="28">
        <v>1</v>
      </c>
      <c r="K65" s="26" t="s">
        <v>288</v>
      </c>
      <c r="L65" s="30">
        <v>0.39</v>
      </c>
      <c r="M65" s="31" t="s">
        <v>63</v>
      </c>
      <c r="N65" s="26" t="s">
        <v>564</v>
      </c>
      <c r="O65" s="30">
        <v>2</v>
      </c>
      <c r="P65" s="30">
        <v>1.75</v>
      </c>
    </row>
    <row r="66" spans="1:16" x14ac:dyDescent="0.25">
      <c r="A66" s="25">
        <f t="shared" si="1"/>
        <v>54</v>
      </c>
      <c r="B66" s="27"/>
      <c r="C66" s="26" t="s">
        <v>70</v>
      </c>
      <c r="D66" s="183">
        <v>126</v>
      </c>
      <c r="E66" s="27"/>
      <c r="F66" s="29">
        <v>1.8</v>
      </c>
      <c r="G66" s="26" t="s">
        <v>2314</v>
      </c>
      <c r="H66" s="26" t="s">
        <v>2315</v>
      </c>
      <c r="I66" s="26" t="s">
        <v>657</v>
      </c>
      <c r="J66" s="28">
        <v>1</v>
      </c>
      <c r="K66" s="26" t="s">
        <v>126</v>
      </c>
      <c r="L66" s="30">
        <v>1.8</v>
      </c>
      <c r="M66" s="31" t="s">
        <v>63</v>
      </c>
      <c r="N66" s="26" t="s">
        <v>564</v>
      </c>
      <c r="O66" s="30">
        <v>4.3499999999999996</v>
      </c>
      <c r="P66" s="30">
        <v>6.5</v>
      </c>
    </row>
    <row r="67" spans="1:16" x14ac:dyDescent="0.25">
      <c r="A67" s="25">
        <f t="shared" si="1"/>
        <v>55</v>
      </c>
      <c r="B67" s="27"/>
      <c r="C67" s="26" t="s">
        <v>128</v>
      </c>
      <c r="D67" s="183">
        <v>138</v>
      </c>
      <c r="E67" s="27"/>
      <c r="F67" s="29">
        <v>0.15</v>
      </c>
      <c r="G67" s="85" t="s">
        <v>2316</v>
      </c>
      <c r="H67" s="26" t="s">
        <v>2317</v>
      </c>
      <c r="I67" s="26" t="s">
        <v>657</v>
      </c>
      <c r="J67" s="28">
        <v>1</v>
      </c>
      <c r="K67" s="26" t="s">
        <v>473</v>
      </c>
      <c r="L67" s="30">
        <v>0.15</v>
      </c>
      <c r="M67" s="31" t="s">
        <v>63</v>
      </c>
      <c r="N67" s="26" t="s">
        <v>564</v>
      </c>
      <c r="O67" s="30">
        <v>1.5</v>
      </c>
      <c r="P67" s="30">
        <v>1</v>
      </c>
    </row>
    <row r="68" spans="1:16" x14ac:dyDescent="0.25">
      <c r="A68" s="25">
        <f t="shared" si="1"/>
        <v>56</v>
      </c>
      <c r="B68" s="27"/>
      <c r="C68" s="26" t="s">
        <v>70</v>
      </c>
      <c r="D68" s="184" t="s">
        <v>2318</v>
      </c>
      <c r="E68" s="27"/>
      <c r="F68" s="29">
        <v>0.45</v>
      </c>
      <c r="G68" s="26" t="s">
        <v>2314</v>
      </c>
      <c r="H68" s="26" t="s">
        <v>2319</v>
      </c>
      <c r="I68" s="26" t="s">
        <v>657</v>
      </c>
      <c r="J68" s="28">
        <v>4</v>
      </c>
      <c r="K68" s="26" t="s">
        <v>631</v>
      </c>
      <c r="L68" s="30">
        <v>1.8</v>
      </c>
      <c r="M68" s="31" t="s">
        <v>63</v>
      </c>
      <c r="N68" s="26" t="s">
        <v>564</v>
      </c>
      <c r="O68" s="30">
        <v>4.3499999999999996</v>
      </c>
      <c r="P68" s="30">
        <v>6.5</v>
      </c>
    </row>
    <row r="69" spans="1:16" x14ac:dyDescent="0.25">
      <c r="A69" s="25">
        <f t="shared" si="1"/>
        <v>57</v>
      </c>
      <c r="B69" s="27"/>
      <c r="C69" s="27"/>
      <c r="D69" s="183">
        <v>2438</v>
      </c>
      <c r="E69" s="27"/>
      <c r="F69" s="29">
        <v>1</v>
      </c>
      <c r="G69" s="26" t="s">
        <v>2311</v>
      </c>
      <c r="H69" s="26" t="s">
        <v>2320</v>
      </c>
      <c r="I69" s="26" t="s">
        <v>657</v>
      </c>
      <c r="J69" s="28">
        <v>1</v>
      </c>
      <c r="K69" s="26" t="s">
        <v>126</v>
      </c>
      <c r="L69" s="30">
        <v>1</v>
      </c>
      <c r="M69" s="31" t="s">
        <v>63</v>
      </c>
      <c r="N69" s="26" t="s">
        <v>564</v>
      </c>
      <c r="O69" s="30">
        <v>3.5</v>
      </c>
      <c r="P69" s="30">
        <v>3</v>
      </c>
    </row>
    <row r="70" spans="1:16" x14ac:dyDescent="0.25">
      <c r="A70" s="25">
        <f t="shared" si="1"/>
        <v>58</v>
      </c>
      <c r="B70" s="27"/>
      <c r="C70" s="26" t="s">
        <v>128</v>
      </c>
      <c r="D70" s="183">
        <v>139</v>
      </c>
      <c r="E70" s="27"/>
      <c r="F70" s="29">
        <v>0.15</v>
      </c>
      <c r="G70" s="26" t="s">
        <v>1917</v>
      </c>
      <c r="H70" s="282">
        <v>32842</v>
      </c>
      <c r="I70" s="26" t="s">
        <v>657</v>
      </c>
      <c r="J70" s="28">
        <v>1</v>
      </c>
      <c r="K70" s="26" t="s">
        <v>130</v>
      </c>
      <c r="L70" s="30">
        <v>0.15</v>
      </c>
      <c r="M70" s="31" t="s">
        <v>63</v>
      </c>
      <c r="N70" s="26" t="s">
        <v>564</v>
      </c>
      <c r="O70" s="30">
        <v>2.25</v>
      </c>
      <c r="P70" s="30">
        <v>1</v>
      </c>
    </row>
    <row r="71" spans="1:16" x14ac:dyDescent="0.25">
      <c r="A71" s="25">
        <f t="shared" si="1"/>
        <v>59</v>
      </c>
      <c r="B71" s="27"/>
      <c r="C71" s="26" t="s">
        <v>128</v>
      </c>
      <c r="D71" s="184" t="s">
        <v>2321</v>
      </c>
      <c r="E71" s="27"/>
      <c r="F71" s="29">
        <v>0.15</v>
      </c>
      <c r="G71" s="85" t="s">
        <v>2322</v>
      </c>
      <c r="H71" s="282">
        <v>32843</v>
      </c>
      <c r="I71" s="26" t="s">
        <v>67</v>
      </c>
      <c r="J71" s="28">
        <v>4</v>
      </c>
      <c r="K71" s="26" t="s">
        <v>130</v>
      </c>
      <c r="L71" s="30">
        <v>0.6</v>
      </c>
      <c r="M71" s="31" t="s">
        <v>63</v>
      </c>
      <c r="N71" s="26" t="s">
        <v>564</v>
      </c>
      <c r="O71" s="30">
        <v>6</v>
      </c>
      <c r="P71" s="30">
        <v>4</v>
      </c>
    </row>
    <row r="72" spans="1:16" x14ac:dyDescent="0.25">
      <c r="A72" s="25">
        <f t="shared" si="1"/>
        <v>60</v>
      </c>
      <c r="B72" s="27"/>
      <c r="C72" s="26" t="s">
        <v>128</v>
      </c>
      <c r="D72" s="183">
        <v>140</v>
      </c>
      <c r="E72" s="27"/>
      <c r="F72" s="29">
        <v>0.15</v>
      </c>
      <c r="G72" s="26" t="s">
        <v>2323</v>
      </c>
      <c r="H72" s="26" t="s">
        <v>2324</v>
      </c>
      <c r="I72" s="26" t="s">
        <v>657</v>
      </c>
      <c r="J72" s="28">
        <v>1</v>
      </c>
      <c r="K72" s="26" t="s">
        <v>130</v>
      </c>
      <c r="L72" s="30">
        <v>0.15</v>
      </c>
      <c r="M72" s="31" t="s">
        <v>63</v>
      </c>
      <c r="N72" s="26" t="s">
        <v>564</v>
      </c>
      <c r="O72" s="30">
        <v>2.25</v>
      </c>
      <c r="P72" s="30">
        <v>1</v>
      </c>
    </row>
    <row r="73" spans="1:16" x14ac:dyDescent="0.25">
      <c r="A73" s="25">
        <f t="shared" si="1"/>
        <v>61</v>
      </c>
      <c r="B73" s="27"/>
      <c r="C73" s="26" t="s">
        <v>63</v>
      </c>
      <c r="D73" s="183">
        <v>617</v>
      </c>
      <c r="E73" s="27"/>
      <c r="F73" s="29">
        <v>0.25</v>
      </c>
      <c r="G73" s="26" t="s">
        <v>2325</v>
      </c>
      <c r="H73" s="26" t="s">
        <v>2326</v>
      </c>
      <c r="I73" s="26" t="s">
        <v>657</v>
      </c>
      <c r="J73" s="28">
        <v>1</v>
      </c>
      <c r="K73" s="26" t="s">
        <v>199</v>
      </c>
      <c r="L73" s="30">
        <v>0.25</v>
      </c>
      <c r="M73" s="31" t="s">
        <v>63</v>
      </c>
      <c r="N73" s="26" t="s">
        <v>564</v>
      </c>
      <c r="O73" s="30">
        <v>1.5</v>
      </c>
      <c r="P73" s="30">
        <v>1.25</v>
      </c>
    </row>
    <row r="74" spans="1:16" x14ac:dyDescent="0.25">
      <c r="A74" s="25">
        <f t="shared" si="1"/>
        <v>62</v>
      </c>
      <c r="B74" s="27"/>
      <c r="C74" s="27"/>
      <c r="D74" s="183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25">
        <f t="shared" si="1"/>
        <v>63</v>
      </c>
      <c r="B75" s="27"/>
      <c r="C75" s="27"/>
      <c r="D75" s="183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25">
        <f t="shared" si="1"/>
        <v>64</v>
      </c>
      <c r="B76" s="27"/>
      <c r="C76" s="27"/>
      <c r="D76" s="183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25">
        <f t="shared" si="1"/>
        <v>65</v>
      </c>
      <c r="B77" s="27"/>
      <c r="C77" s="27"/>
      <c r="D77" s="183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25">
        <f t="shared" si="1"/>
        <v>66</v>
      </c>
      <c r="B78" s="27"/>
      <c r="C78" s="27"/>
      <c r="D78" s="183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25">
        <f t="shared" si="1"/>
        <v>67</v>
      </c>
      <c r="B79" s="27"/>
      <c r="C79" s="27"/>
      <c r="D79" s="183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25">
        <f t="shared" si="1"/>
        <v>68</v>
      </c>
      <c r="B80" s="27"/>
      <c r="C80" s="27"/>
      <c r="D80" s="183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25">
        <f t="shared" si="1"/>
        <v>69</v>
      </c>
      <c r="B81" s="27"/>
      <c r="C81" s="27"/>
      <c r="D81" s="183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25">
        <f t="shared" si="1"/>
        <v>70</v>
      </c>
      <c r="B82" s="27"/>
      <c r="C82" s="27"/>
      <c r="D82" s="183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25">
        <f t="shared" si="1"/>
        <v>71</v>
      </c>
      <c r="B83" s="27"/>
      <c r="C83" s="27"/>
      <c r="D83" s="183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25">
        <f t="shared" si="1"/>
        <v>72</v>
      </c>
      <c r="B84" s="27"/>
      <c r="C84" s="27"/>
      <c r="D84" s="183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25">
        <f t="shared" si="1"/>
        <v>73</v>
      </c>
      <c r="B85" s="27"/>
      <c r="C85" s="27"/>
      <c r="D85" s="183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ht="16.5" thickBot="1" x14ac:dyDescent="0.3">
      <c r="A86" s="25">
        <f t="shared" si="1"/>
        <v>74</v>
      </c>
      <c r="B86" s="27"/>
      <c r="C86" s="27"/>
      <c r="D86" s="183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2327</v>
      </c>
      <c r="O88" s="90"/>
      <c r="P88" s="91"/>
    </row>
    <row r="89" spans="1:16" ht="16.5" thickTop="1" x14ac:dyDescent="0.25">
      <c r="A89" s="178"/>
      <c r="B89" s="143"/>
      <c r="C89" s="143"/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94"/>
    </row>
    <row r="90" spans="1:16" x14ac:dyDescent="0.25">
      <c r="A90" s="178"/>
      <c r="B90" s="143"/>
      <c r="C90" s="143"/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64"/>
      <c r="P90" s="65">
        <f>SUM(L10:L86)</f>
        <v>46.86999999999999</v>
      </c>
    </row>
    <row r="91" spans="1:16" x14ac:dyDescent="0.25">
      <c r="A91" s="178"/>
      <c r="B91" s="143"/>
      <c r="C91" s="143"/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64"/>
      <c r="P91" s="65">
        <f>SUM(O10:O87)</f>
        <v>153.45000000000002</v>
      </c>
    </row>
    <row r="92" spans="1:16" x14ac:dyDescent="0.25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64"/>
      <c r="P92" s="65">
        <f>IF(SUM(P10:P87)&gt;0,SUM(P10:P87)," ")</f>
        <v>167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96">
        <f>SUM(J10:J86)</f>
        <v>111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&amp;LFDCINV16.XLS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7" x14ac:dyDescent="0.25">
      <c r="O1" s="12" t="s">
        <v>431</v>
      </c>
    </row>
    <row r="3" spans="1:17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0.75" x14ac:dyDescent="0.45">
      <c r="A5" s="13">
        <v>1990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O6" s="12" t="s">
        <v>3</v>
      </c>
    </row>
    <row r="8" spans="1:17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7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7" ht="16.5" thickTop="1" x14ac:dyDescent="0.25">
      <c r="A10" s="25">
        <v>1</v>
      </c>
      <c r="B10" s="26" t="s">
        <v>39</v>
      </c>
      <c r="C10" s="27"/>
      <c r="D10" s="183">
        <v>2439</v>
      </c>
      <c r="E10" s="27"/>
      <c r="F10" s="29">
        <v>0.25</v>
      </c>
      <c r="G10" s="26" t="s">
        <v>2328</v>
      </c>
      <c r="H10" s="26" t="s">
        <v>2329</v>
      </c>
      <c r="I10" s="26" t="s">
        <v>657</v>
      </c>
      <c r="J10" s="28">
        <v>1</v>
      </c>
      <c r="K10" s="26" t="s">
        <v>53</v>
      </c>
      <c r="L10" s="30">
        <v>0.25</v>
      </c>
      <c r="M10" s="31" t="s">
        <v>63</v>
      </c>
      <c r="N10" s="26" t="s">
        <v>743</v>
      </c>
      <c r="O10" s="30">
        <v>1.5</v>
      </c>
      <c r="P10" s="30">
        <v>1.25</v>
      </c>
    </row>
    <row r="11" spans="1:17" x14ac:dyDescent="0.25">
      <c r="A11" s="25">
        <f t="shared" ref="A11:A32" si="0">A10+1</f>
        <v>2</v>
      </c>
      <c r="B11" s="27"/>
      <c r="C11" s="27"/>
      <c r="D11" s="183">
        <v>2440</v>
      </c>
      <c r="E11" s="27"/>
      <c r="F11" s="29">
        <v>0.25</v>
      </c>
      <c r="G11" s="26" t="s">
        <v>2330</v>
      </c>
      <c r="H11" s="26" t="s">
        <v>2331</v>
      </c>
      <c r="I11" s="26" t="s">
        <v>657</v>
      </c>
      <c r="J11" s="28">
        <v>1</v>
      </c>
      <c r="K11" s="26" t="s">
        <v>53</v>
      </c>
      <c r="L11" s="30">
        <v>0.25</v>
      </c>
      <c r="M11" s="31" t="s">
        <v>63</v>
      </c>
      <c r="N11" s="26" t="s">
        <v>2332</v>
      </c>
      <c r="O11" s="30">
        <v>1.5</v>
      </c>
      <c r="P11" s="30">
        <v>1.25</v>
      </c>
    </row>
    <row r="12" spans="1:17" x14ac:dyDescent="0.25">
      <c r="A12" s="25">
        <f t="shared" si="0"/>
        <v>3</v>
      </c>
      <c r="B12" s="27"/>
      <c r="C12" s="27"/>
      <c r="D12" s="183">
        <v>2441</v>
      </c>
      <c r="E12" s="27" t="s">
        <v>86</v>
      </c>
      <c r="F12" s="29">
        <v>0.25</v>
      </c>
      <c r="G12" s="26" t="s">
        <v>1215</v>
      </c>
      <c r="H12" s="26" t="s">
        <v>2331</v>
      </c>
      <c r="I12" s="26" t="s">
        <v>67</v>
      </c>
      <c r="J12" s="28">
        <v>10</v>
      </c>
      <c r="K12" s="26" t="s">
        <v>976</v>
      </c>
      <c r="L12" s="30">
        <v>2.5</v>
      </c>
      <c r="M12" s="31" t="s">
        <v>63</v>
      </c>
      <c r="N12" s="26" t="s">
        <v>2332</v>
      </c>
      <c r="O12" s="30">
        <v>4.5</v>
      </c>
      <c r="P12" s="30">
        <v>6</v>
      </c>
    </row>
    <row r="13" spans="1:17" x14ac:dyDescent="0.25">
      <c r="A13" s="25">
        <f t="shared" si="0"/>
        <v>4</v>
      </c>
      <c r="B13" s="27"/>
      <c r="C13" s="27"/>
      <c r="D13" s="183">
        <v>2442</v>
      </c>
      <c r="E13" s="27"/>
      <c r="F13" s="29">
        <v>0.25</v>
      </c>
      <c r="G13" s="26" t="s">
        <v>2333</v>
      </c>
      <c r="H13" s="26" t="s">
        <v>2334</v>
      </c>
      <c r="I13" s="26" t="s">
        <v>657</v>
      </c>
      <c r="J13" s="28">
        <v>1</v>
      </c>
      <c r="K13" s="26" t="s">
        <v>53</v>
      </c>
      <c r="L13" s="30">
        <v>0.25</v>
      </c>
      <c r="M13" s="31" t="s">
        <v>63</v>
      </c>
      <c r="N13" s="26" t="s">
        <v>85</v>
      </c>
      <c r="O13" s="30">
        <v>1.5</v>
      </c>
      <c r="P13" s="30">
        <v>2</v>
      </c>
    </row>
    <row r="14" spans="1:17" x14ac:dyDescent="0.25">
      <c r="A14" s="25">
        <f t="shared" si="0"/>
        <v>5</v>
      </c>
      <c r="B14" s="27"/>
      <c r="C14" s="27"/>
      <c r="D14" s="183">
        <v>2415</v>
      </c>
      <c r="E14" s="27"/>
      <c r="F14" s="29">
        <v>0.25</v>
      </c>
      <c r="G14" s="26" t="s">
        <v>2335</v>
      </c>
      <c r="H14" s="26" t="s">
        <v>2336</v>
      </c>
      <c r="I14" s="26" t="s">
        <v>657</v>
      </c>
      <c r="J14" s="28">
        <v>1</v>
      </c>
      <c r="K14" s="26" t="s">
        <v>53</v>
      </c>
      <c r="L14" s="30">
        <v>0.25</v>
      </c>
      <c r="M14" s="31" t="s">
        <v>63</v>
      </c>
      <c r="N14" s="26" t="s">
        <v>564</v>
      </c>
      <c r="O14" s="30">
        <v>1.5</v>
      </c>
      <c r="P14" s="30">
        <v>1.5</v>
      </c>
    </row>
    <row r="15" spans="1:17" x14ac:dyDescent="0.25">
      <c r="A15" s="25">
        <f t="shared" si="0"/>
        <v>6</v>
      </c>
      <c r="B15" s="27"/>
      <c r="C15" s="27"/>
      <c r="D15" s="183">
        <v>2443</v>
      </c>
      <c r="E15" s="27" t="s">
        <v>86</v>
      </c>
      <c r="F15" s="29">
        <v>0.15</v>
      </c>
      <c r="G15" s="26" t="s">
        <v>2337</v>
      </c>
      <c r="H15" s="26" t="s">
        <v>2338</v>
      </c>
      <c r="I15" s="26" t="s">
        <v>67</v>
      </c>
      <c r="J15" s="28">
        <v>10</v>
      </c>
      <c r="K15" s="26" t="s">
        <v>976</v>
      </c>
      <c r="L15" s="30">
        <v>1.5</v>
      </c>
      <c r="M15" s="31" t="s">
        <v>63</v>
      </c>
      <c r="N15" s="26" t="s">
        <v>1944</v>
      </c>
      <c r="O15" s="30">
        <v>3.5</v>
      </c>
      <c r="P15" s="30">
        <v>4.25</v>
      </c>
    </row>
    <row r="16" spans="1:17" x14ac:dyDescent="0.25">
      <c r="A16" s="25">
        <f t="shared" si="0"/>
        <v>7</v>
      </c>
      <c r="B16" s="27"/>
      <c r="C16" s="27"/>
      <c r="D16" s="183">
        <v>2173</v>
      </c>
      <c r="E16" s="27"/>
      <c r="F16" s="29">
        <v>0.05</v>
      </c>
      <c r="G16" s="26" t="s">
        <v>2339</v>
      </c>
      <c r="H16" s="26" t="s">
        <v>2340</v>
      </c>
      <c r="I16" s="26" t="s">
        <v>657</v>
      </c>
      <c r="J16" s="28">
        <v>1</v>
      </c>
      <c r="K16" s="26" t="s">
        <v>53</v>
      </c>
      <c r="L16" s="30">
        <v>0.05</v>
      </c>
      <c r="M16" s="31" t="s">
        <v>63</v>
      </c>
      <c r="N16" s="26" t="s">
        <v>925</v>
      </c>
      <c r="O16" s="30">
        <v>1.5</v>
      </c>
      <c r="P16" s="30">
        <v>1</v>
      </c>
    </row>
    <row r="17" spans="1:16" x14ac:dyDescent="0.25">
      <c r="A17" s="25">
        <f t="shared" si="0"/>
        <v>8</v>
      </c>
      <c r="B17" s="27"/>
      <c r="C17" s="27"/>
      <c r="D17" s="183">
        <v>2444</v>
      </c>
      <c r="E17" s="27"/>
      <c r="F17" s="29">
        <v>0.25</v>
      </c>
      <c r="G17" s="26" t="s">
        <v>2341</v>
      </c>
      <c r="H17" s="26" t="s">
        <v>2342</v>
      </c>
      <c r="I17" s="26" t="s">
        <v>657</v>
      </c>
      <c r="J17" s="28">
        <v>1</v>
      </c>
      <c r="K17" s="26" t="s">
        <v>53</v>
      </c>
      <c r="L17" s="30">
        <v>0.25</v>
      </c>
      <c r="M17" s="31" t="s">
        <v>63</v>
      </c>
      <c r="N17" s="26" t="s">
        <v>745</v>
      </c>
      <c r="O17" s="30">
        <v>1.5</v>
      </c>
      <c r="P17" s="30">
        <v>1</v>
      </c>
    </row>
    <row r="18" spans="1:16" x14ac:dyDescent="0.25">
      <c r="A18" s="25">
        <f t="shared" si="0"/>
        <v>9</v>
      </c>
      <c r="B18" s="27"/>
      <c r="C18" s="26" t="s">
        <v>128</v>
      </c>
      <c r="D18" s="183">
        <v>145</v>
      </c>
      <c r="E18" s="27"/>
      <c r="F18" s="29">
        <v>0.15</v>
      </c>
      <c r="G18" s="26" t="s">
        <v>2343</v>
      </c>
      <c r="H18" s="26" t="s">
        <v>2344</v>
      </c>
      <c r="I18" s="26" t="s">
        <v>657</v>
      </c>
      <c r="J18" s="28">
        <v>1</v>
      </c>
      <c r="K18" s="26" t="s">
        <v>473</v>
      </c>
      <c r="L18" s="30">
        <v>0.15</v>
      </c>
      <c r="M18" s="31" t="s">
        <v>63</v>
      </c>
      <c r="N18" s="26" t="s">
        <v>64</v>
      </c>
      <c r="O18" s="30">
        <v>1.5</v>
      </c>
      <c r="P18" s="30">
        <v>1</v>
      </c>
    </row>
    <row r="19" spans="1:16" x14ac:dyDescent="0.25">
      <c r="A19" s="25">
        <f t="shared" si="0"/>
        <v>10</v>
      </c>
      <c r="B19" s="27"/>
      <c r="C19" s="228" t="s">
        <v>1327</v>
      </c>
      <c r="D19" s="183">
        <v>79</v>
      </c>
      <c r="E19" s="27"/>
      <c r="F19" s="29">
        <v>0.45</v>
      </c>
      <c r="G19" s="26" t="s">
        <v>1328</v>
      </c>
      <c r="H19" s="26" t="s">
        <v>2345</v>
      </c>
      <c r="I19" s="26" t="s">
        <v>67</v>
      </c>
      <c r="J19" s="27">
        <v>1</v>
      </c>
      <c r="K19" s="27" t="s">
        <v>199</v>
      </c>
      <c r="L19" s="30">
        <v>0.45</v>
      </c>
      <c r="M19" s="31" t="s">
        <v>63</v>
      </c>
      <c r="N19" s="27" t="s">
        <v>2346</v>
      </c>
      <c r="O19" s="30">
        <v>2.25</v>
      </c>
      <c r="P19" s="30">
        <v>1.5</v>
      </c>
    </row>
    <row r="20" spans="1:16" x14ac:dyDescent="0.25">
      <c r="A20" s="25">
        <f t="shared" si="0"/>
        <v>11</v>
      </c>
      <c r="B20" s="27"/>
      <c r="C20" s="228" t="s">
        <v>1327</v>
      </c>
      <c r="D20" s="183">
        <v>80</v>
      </c>
      <c r="E20" s="27"/>
      <c r="F20" s="29">
        <v>0.65</v>
      </c>
      <c r="G20" s="26" t="s">
        <v>1328</v>
      </c>
      <c r="H20" s="26" t="s">
        <v>2345</v>
      </c>
      <c r="I20" s="26" t="s">
        <v>67</v>
      </c>
      <c r="J20" s="27">
        <v>1</v>
      </c>
      <c r="K20" s="27" t="s">
        <v>199</v>
      </c>
      <c r="L20" s="30">
        <v>0.65</v>
      </c>
      <c r="M20" s="31" t="s">
        <v>63</v>
      </c>
      <c r="N20" s="27" t="s">
        <v>2346</v>
      </c>
      <c r="O20" s="30">
        <v>2.4</v>
      </c>
      <c r="P20" s="30">
        <v>2.25</v>
      </c>
    </row>
    <row r="21" spans="1:16" x14ac:dyDescent="0.25">
      <c r="A21" s="25">
        <f t="shared" si="0"/>
        <v>12</v>
      </c>
      <c r="B21" s="27"/>
      <c r="C21" s="26" t="s">
        <v>128</v>
      </c>
      <c r="D21" s="183">
        <v>146</v>
      </c>
      <c r="E21" s="27"/>
      <c r="F21" s="29">
        <v>0.15</v>
      </c>
      <c r="G21" s="26" t="s">
        <v>2347</v>
      </c>
      <c r="H21" s="26" t="s">
        <v>2348</v>
      </c>
      <c r="I21" s="26" t="s">
        <v>657</v>
      </c>
      <c r="J21" s="28">
        <v>1</v>
      </c>
      <c r="K21" s="26" t="s">
        <v>473</v>
      </c>
      <c r="L21" s="30">
        <v>0.15</v>
      </c>
      <c r="M21" s="31" t="s">
        <v>63</v>
      </c>
      <c r="N21" s="26" t="s">
        <v>564</v>
      </c>
      <c r="O21" s="30">
        <v>1.5</v>
      </c>
      <c r="P21" s="30">
        <v>1</v>
      </c>
    </row>
    <row r="22" spans="1:16" x14ac:dyDescent="0.25">
      <c r="A22" s="25">
        <f t="shared" si="0"/>
        <v>13</v>
      </c>
      <c r="B22" s="27"/>
      <c r="C22" s="27"/>
      <c r="D22" s="184" t="s">
        <v>2349</v>
      </c>
      <c r="E22" s="27"/>
      <c r="F22" s="29">
        <v>0.25</v>
      </c>
      <c r="G22" s="26" t="s">
        <v>2350</v>
      </c>
      <c r="H22" s="26" t="s">
        <v>2351</v>
      </c>
      <c r="I22" s="26" t="s">
        <v>657</v>
      </c>
      <c r="J22" s="28">
        <v>4</v>
      </c>
      <c r="K22" s="26" t="s">
        <v>2352</v>
      </c>
      <c r="L22" s="30">
        <v>1</v>
      </c>
      <c r="M22" s="31" t="s">
        <v>63</v>
      </c>
      <c r="N22" s="26" t="s">
        <v>1653</v>
      </c>
      <c r="O22" s="30">
        <v>3</v>
      </c>
      <c r="P22" s="30">
        <v>5</v>
      </c>
    </row>
    <row r="23" spans="1:16" x14ac:dyDescent="0.25">
      <c r="A23" s="25">
        <f t="shared" si="0"/>
        <v>14</v>
      </c>
      <c r="B23" s="27"/>
      <c r="C23" s="27"/>
      <c r="D23" s="183">
        <v>2449</v>
      </c>
      <c r="E23" s="27"/>
      <c r="F23" s="29">
        <v>0.25</v>
      </c>
      <c r="G23" s="26" t="s">
        <v>2353</v>
      </c>
      <c r="H23" s="26" t="s">
        <v>2354</v>
      </c>
      <c r="I23" s="26" t="s">
        <v>657</v>
      </c>
      <c r="J23" s="28">
        <v>1</v>
      </c>
      <c r="K23" s="26" t="s">
        <v>53</v>
      </c>
      <c r="L23" s="30">
        <v>0.25</v>
      </c>
      <c r="M23" s="31" t="s">
        <v>63</v>
      </c>
      <c r="N23" s="26" t="s">
        <v>98</v>
      </c>
      <c r="O23" s="30">
        <v>1.5</v>
      </c>
      <c r="P23" s="30">
        <v>1.25</v>
      </c>
    </row>
    <row r="24" spans="1:16" x14ac:dyDescent="0.25">
      <c r="A24" s="25">
        <f t="shared" si="0"/>
        <v>15</v>
      </c>
      <c r="B24" s="27"/>
      <c r="C24" s="27"/>
      <c r="D24" s="183">
        <v>2468</v>
      </c>
      <c r="E24" s="27"/>
      <c r="F24" s="29">
        <v>1</v>
      </c>
      <c r="G24" s="26" t="s">
        <v>2355</v>
      </c>
      <c r="H24" s="26" t="s">
        <v>2356</v>
      </c>
      <c r="I24" s="26" t="s">
        <v>657</v>
      </c>
      <c r="J24" s="28">
        <v>2</v>
      </c>
      <c r="K24" s="26" t="s">
        <v>115</v>
      </c>
      <c r="L24" s="30">
        <v>2</v>
      </c>
      <c r="M24" s="31" t="s">
        <v>63</v>
      </c>
      <c r="N24" s="26" t="s">
        <v>751</v>
      </c>
      <c r="O24" s="30">
        <v>4.5</v>
      </c>
      <c r="P24" s="30">
        <v>6</v>
      </c>
    </row>
    <row r="25" spans="1:16" x14ac:dyDescent="0.25">
      <c r="A25" s="25">
        <f t="shared" si="0"/>
        <v>16</v>
      </c>
      <c r="B25" s="27"/>
      <c r="C25" s="27"/>
      <c r="D25" s="184" t="s">
        <v>2357</v>
      </c>
      <c r="E25" s="27"/>
      <c r="F25" s="29">
        <v>0.25</v>
      </c>
      <c r="G25" s="26" t="s">
        <v>2358</v>
      </c>
      <c r="H25" s="26" t="s">
        <v>2359</v>
      </c>
      <c r="I25" s="26" t="s">
        <v>657</v>
      </c>
      <c r="J25" s="28">
        <v>5</v>
      </c>
      <c r="K25" s="26" t="s">
        <v>1660</v>
      </c>
      <c r="L25" s="30">
        <v>1.25</v>
      </c>
      <c r="M25" s="31" t="s">
        <v>63</v>
      </c>
      <c r="N25" s="26" t="s">
        <v>564</v>
      </c>
      <c r="O25" s="30">
        <v>3.75</v>
      </c>
      <c r="P25" s="30">
        <v>4</v>
      </c>
    </row>
    <row r="26" spans="1:16" x14ac:dyDescent="0.25">
      <c r="A26" s="25">
        <f t="shared" si="0"/>
        <v>17</v>
      </c>
      <c r="B26" s="27"/>
      <c r="C26" s="26" t="s">
        <v>128</v>
      </c>
      <c r="D26" s="183">
        <v>147</v>
      </c>
      <c r="E26" s="27"/>
      <c r="F26" s="29">
        <v>0.15</v>
      </c>
      <c r="G26" s="26" t="s">
        <v>2360</v>
      </c>
      <c r="H26" s="26" t="s">
        <v>2361</v>
      </c>
      <c r="I26" s="26" t="s">
        <v>657</v>
      </c>
      <c r="J26" s="28">
        <v>1</v>
      </c>
      <c r="K26" s="26" t="s">
        <v>473</v>
      </c>
      <c r="L26" s="30">
        <v>0.15</v>
      </c>
      <c r="M26" s="31" t="s">
        <v>63</v>
      </c>
      <c r="N26" s="26" t="s">
        <v>229</v>
      </c>
      <c r="O26" s="30">
        <v>2.25</v>
      </c>
      <c r="P26" s="30">
        <v>2</v>
      </c>
    </row>
    <row r="27" spans="1:16" x14ac:dyDescent="0.25">
      <c r="A27" s="25">
        <f t="shared" si="0"/>
        <v>18</v>
      </c>
      <c r="B27" s="27"/>
      <c r="C27" s="27"/>
      <c r="D27" s="183">
        <v>2475</v>
      </c>
      <c r="E27" s="27"/>
      <c r="F27" s="29">
        <v>0.25</v>
      </c>
      <c r="G27" s="108" t="s">
        <v>2362</v>
      </c>
      <c r="H27" s="108" t="s">
        <v>2363</v>
      </c>
      <c r="I27" s="26" t="s">
        <v>657</v>
      </c>
      <c r="J27" s="28">
        <v>1</v>
      </c>
      <c r="K27" s="26" t="s">
        <v>53</v>
      </c>
      <c r="L27" s="30">
        <v>0.25</v>
      </c>
      <c r="M27" s="31" t="s">
        <v>63</v>
      </c>
      <c r="N27" s="26" t="s">
        <v>232</v>
      </c>
      <c r="O27" s="30">
        <v>1.5</v>
      </c>
      <c r="P27" s="30">
        <v>1</v>
      </c>
    </row>
    <row r="28" spans="1:16" x14ac:dyDescent="0.25">
      <c r="A28" s="25">
        <f t="shared" si="0"/>
        <v>19</v>
      </c>
      <c r="B28" s="27"/>
      <c r="C28" s="27"/>
      <c r="D28" s="183">
        <v>2475</v>
      </c>
      <c r="E28" s="27" t="s">
        <v>86</v>
      </c>
      <c r="F28" s="29">
        <v>0.25</v>
      </c>
      <c r="G28" s="108" t="s">
        <v>2362</v>
      </c>
      <c r="H28" s="108" t="s">
        <v>2363</v>
      </c>
      <c r="I28" s="26" t="s">
        <v>67</v>
      </c>
      <c r="J28" s="28">
        <v>12</v>
      </c>
      <c r="K28" s="26" t="s">
        <v>2364</v>
      </c>
      <c r="L28" s="30">
        <v>3</v>
      </c>
      <c r="M28" s="31" t="s">
        <v>63</v>
      </c>
      <c r="N28" s="26" t="s">
        <v>232</v>
      </c>
      <c r="O28" s="30">
        <v>7.5</v>
      </c>
      <c r="P28" s="30">
        <v>12</v>
      </c>
    </row>
    <row r="29" spans="1:16" x14ac:dyDescent="0.25">
      <c r="A29" s="25">
        <f t="shared" si="0"/>
        <v>20</v>
      </c>
      <c r="B29" s="27"/>
      <c r="C29" s="27"/>
      <c r="D29" s="183">
        <v>2348</v>
      </c>
      <c r="E29" s="27"/>
      <c r="F29" s="29">
        <v>0.25</v>
      </c>
      <c r="G29" s="26" t="s">
        <v>2365</v>
      </c>
      <c r="H29" s="26" t="s">
        <v>2366</v>
      </c>
      <c r="I29" s="26" t="s">
        <v>657</v>
      </c>
      <c r="J29" s="28">
        <v>1</v>
      </c>
      <c r="K29" s="26" t="s">
        <v>53</v>
      </c>
      <c r="L29" s="30">
        <v>0.25</v>
      </c>
      <c r="M29" s="31" t="s">
        <v>63</v>
      </c>
      <c r="N29" s="26" t="s">
        <v>2367</v>
      </c>
      <c r="O29" s="30">
        <v>1.5</v>
      </c>
      <c r="P29" s="30">
        <v>1.5</v>
      </c>
    </row>
    <row r="30" spans="1:16" x14ac:dyDescent="0.25">
      <c r="A30" s="25">
        <f t="shared" si="0"/>
        <v>21</v>
      </c>
      <c r="B30" s="27"/>
      <c r="C30" s="27"/>
      <c r="D30" s="183">
        <v>2482</v>
      </c>
      <c r="E30" s="27"/>
      <c r="F30" s="29">
        <v>2</v>
      </c>
      <c r="G30" s="26" t="s">
        <v>2368</v>
      </c>
      <c r="H30" s="26" t="s">
        <v>2369</v>
      </c>
      <c r="I30" s="26" t="s">
        <v>657</v>
      </c>
      <c r="J30" s="28">
        <v>1</v>
      </c>
      <c r="K30" s="26" t="s">
        <v>53</v>
      </c>
      <c r="L30" s="30">
        <v>2</v>
      </c>
      <c r="M30" s="31" t="s">
        <v>63</v>
      </c>
      <c r="N30" s="26" t="s">
        <v>222</v>
      </c>
      <c r="O30" s="30">
        <v>4.5</v>
      </c>
      <c r="P30" s="30">
        <v>5</v>
      </c>
    </row>
    <row r="31" spans="1:16" x14ac:dyDescent="0.25">
      <c r="A31" s="25">
        <f t="shared" si="0"/>
        <v>22</v>
      </c>
      <c r="B31" s="27"/>
      <c r="C31" s="26" t="s">
        <v>128</v>
      </c>
      <c r="D31" s="183">
        <v>148</v>
      </c>
      <c r="E31" s="27"/>
      <c r="F31" s="29">
        <v>0.15</v>
      </c>
      <c r="G31" s="26" t="s">
        <v>2370</v>
      </c>
      <c r="H31" s="26" t="s">
        <v>2371</v>
      </c>
      <c r="I31" s="26" t="s">
        <v>657</v>
      </c>
      <c r="J31" s="28">
        <v>1</v>
      </c>
      <c r="K31" s="26" t="s">
        <v>473</v>
      </c>
      <c r="L31" s="30">
        <v>0.15</v>
      </c>
      <c r="M31" s="31" t="s">
        <v>63</v>
      </c>
      <c r="N31" s="26" t="s">
        <v>2372</v>
      </c>
      <c r="O31" s="30">
        <v>1.5</v>
      </c>
      <c r="P31" s="30">
        <v>1</v>
      </c>
    </row>
    <row r="32" spans="1:16" s="272" customFormat="1" x14ac:dyDescent="0.25">
      <c r="A32" s="265">
        <f t="shared" si="0"/>
        <v>23</v>
      </c>
      <c r="B32" s="269" t="s">
        <v>86</v>
      </c>
      <c r="C32" s="269" t="s">
        <v>1137</v>
      </c>
      <c r="D32" s="283">
        <v>57</v>
      </c>
      <c r="E32" s="266"/>
      <c r="F32" s="268">
        <v>12.5</v>
      </c>
      <c r="G32" s="284" t="s">
        <v>2373</v>
      </c>
      <c r="H32" s="269" t="s">
        <v>2374</v>
      </c>
      <c r="I32" s="269" t="s">
        <v>657</v>
      </c>
      <c r="J32" s="267">
        <v>1</v>
      </c>
      <c r="K32" s="269" t="s">
        <v>53</v>
      </c>
      <c r="L32" s="270">
        <v>12.75</v>
      </c>
      <c r="M32" s="271" t="s">
        <v>63</v>
      </c>
      <c r="N32" s="269" t="s">
        <v>64</v>
      </c>
      <c r="O32" s="270">
        <v>26.25</v>
      </c>
      <c r="P32" s="270">
        <v>30</v>
      </c>
    </row>
    <row r="33" spans="1:16" x14ac:dyDescent="0.25">
      <c r="A33" s="79" t="s">
        <v>39</v>
      </c>
      <c r="B33" s="26" t="s">
        <v>200</v>
      </c>
      <c r="C33" s="27"/>
      <c r="D33" s="183">
        <v>2284</v>
      </c>
      <c r="E33" s="27"/>
      <c r="F33" s="29">
        <v>0.25</v>
      </c>
      <c r="G33" s="26" t="s">
        <v>2096</v>
      </c>
      <c r="H33" s="27"/>
      <c r="I33" s="26" t="s">
        <v>39</v>
      </c>
      <c r="J33" s="28">
        <v>1</v>
      </c>
      <c r="K33" s="26" t="s">
        <v>53</v>
      </c>
      <c r="L33" s="30"/>
      <c r="M33" s="27"/>
      <c r="N33" s="27"/>
      <c r="O33" s="30"/>
      <c r="P33" s="30"/>
    </row>
    <row r="34" spans="1:16" x14ac:dyDescent="0.25">
      <c r="A34" s="25">
        <v>24</v>
      </c>
      <c r="B34" s="27"/>
      <c r="C34" s="27"/>
      <c r="D34" s="183">
        <v>1</v>
      </c>
      <c r="E34" s="27"/>
      <c r="F34" s="29">
        <v>0.15</v>
      </c>
      <c r="G34" s="26" t="s">
        <v>2375</v>
      </c>
      <c r="H34" s="26" t="s">
        <v>2376</v>
      </c>
      <c r="I34" s="26" t="s">
        <v>84</v>
      </c>
      <c r="J34" s="28">
        <v>4</v>
      </c>
      <c r="K34" s="26" t="s">
        <v>2377</v>
      </c>
      <c r="L34" s="30">
        <v>0.6</v>
      </c>
      <c r="M34" s="31" t="s">
        <v>63</v>
      </c>
      <c r="N34" s="26" t="s">
        <v>2378</v>
      </c>
      <c r="O34" s="30">
        <v>1.32</v>
      </c>
      <c r="P34" s="30"/>
    </row>
    <row r="35" spans="1:16" x14ac:dyDescent="0.25">
      <c r="A35" s="25">
        <f t="shared" ref="A35:A86" si="1">A34+1</f>
        <v>25</v>
      </c>
      <c r="B35" s="27"/>
      <c r="C35" s="27"/>
      <c r="D35" s="183">
        <v>1</v>
      </c>
      <c r="E35" s="27"/>
      <c r="F35" s="29">
        <v>0.15</v>
      </c>
      <c r="G35" s="26" t="s">
        <v>2375</v>
      </c>
      <c r="H35" s="26" t="s">
        <v>2376</v>
      </c>
      <c r="I35" s="26" t="s">
        <v>101</v>
      </c>
      <c r="J35" s="28">
        <v>4</v>
      </c>
      <c r="K35" s="26" t="s">
        <v>2377</v>
      </c>
      <c r="L35" s="30">
        <v>0.6</v>
      </c>
      <c r="M35" s="31" t="s">
        <v>63</v>
      </c>
      <c r="N35" s="26" t="s">
        <v>2378</v>
      </c>
      <c r="O35" s="30">
        <v>3.5</v>
      </c>
      <c r="P35" s="30"/>
    </row>
    <row r="36" spans="1:16" x14ac:dyDescent="0.25">
      <c r="A36" s="25">
        <f t="shared" si="1"/>
        <v>26</v>
      </c>
      <c r="B36" s="27"/>
      <c r="C36" s="27"/>
      <c r="D36" s="184" t="s">
        <v>2379</v>
      </c>
      <c r="E36" s="27" t="s">
        <v>86</v>
      </c>
      <c r="F36" s="29">
        <v>0.25</v>
      </c>
      <c r="G36" s="26" t="s">
        <v>2380</v>
      </c>
      <c r="H36" s="26" t="s">
        <v>2381</v>
      </c>
      <c r="I36" s="26" t="s">
        <v>101</v>
      </c>
      <c r="J36" s="28">
        <v>5</v>
      </c>
      <c r="K36" s="26" t="s">
        <v>2382</v>
      </c>
      <c r="L36" s="30">
        <v>1.25</v>
      </c>
      <c r="M36" s="31" t="s">
        <v>63</v>
      </c>
      <c r="N36" s="26" t="s">
        <v>211</v>
      </c>
      <c r="O36" s="30">
        <v>2.5499999999999998</v>
      </c>
      <c r="P36" s="30">
        <v>4</v>
      </c>
    </row>
    <row r="37" spans="1:16" x14ac:dyDescent="0.25">
      <c r="A37" s="25">
        <f t="shared" si="1"/>
        <v>27</v>
      </c>
      <c r="B37" s="27"/>
      <c r="C37" s="26" t="s">
        <v>1327</v>
      </c>
      <c r="D37" s="183">
        <v>81</v>
      </c>
      <c r="E37" s="27"/>
      <c r="F37" s="29">
        <v>0.45</v>
      </c>
      <c r="G37" s="26" t="s">
        <v>1328</v>
      </c>
      <c r="H37" s="26" t="s">
        <v>2383</v>
      </c>
      <c r="I37" s="26" t="s">
        <v>84</v>
      </c>
      <c r="J37" s="28">
        <v>1</v>
      </c>
      <c r="K37" s="26" t="s">
        <v>199</v>
      </c>
      <c r="L37" s="30">
        <v>0.45</v>
      </c>
      <c r="M37" s="31" t="s">
        <v>63</v>
      </c>
      <c r="N37" s="26" t="s">
        <v>564</v>
      </c>
      <c r="O37" s="30">
        <v>0.5</v>
      </c>
      <c r="P37" s="30">
        <v>1.5</v>
      </c>
    </row>
    <row r="38" spans="1:16" x14ac:dyDescent="0.25">
      <c r="A38" s="25">
        <f t="shared" si="1"/>
        <v>28</v>
      </c>
      <c r="B38" s="27"/>
      <c r="C38" s="26" t="s">
        <v>1327</v>
      </c>
      <c r="D38" s="183">
        <v>82</v>
      </c>
      <c r="E38" s="27"/>
      <c r="F38" s="29">
        <v>0.65</v>
      </c>
      <c r="G38" s="26" t="s">
        <v>1328</v>
      </c>
      <c r="H38" s="26" t="s">
        <v>2383</v>
      </c>
      <c r="I38" s="26" t="s">
        <v>84</v>
      </c>
      <c r="J38" s="28">
        <v>1</v>
      </c>
      <c r="K38" s="26" t="s">
        <v>199</v>
      </c>
      <c r="L38" s="30">
        <v>0.65</v>
      </c>
      <c r="M38" s="31" t="s">
        <v>63</v>
      </c>
      <c r="N38" s="26" t="s">
        <v>564</v>
      </c>
      <c r="O38" s="30">
        <v>0.7</v>
      </c>
      <c r="P38" s="30">
        <v>2.25</v>
      </c>
    </row>
    <row r="39" spans="1:16" x14ac:dyDescent="0.25">
      <c r="A39" s="25">
        <f t="shared" si="1"/>
        <v>29</v>
      </c>
      <c r="B39" s="27"/>
      <c r="C39" s="27"/>
      <c r="D39" s="184" t="s">
        <v>2384</v>
      </c>
      <c r="E39" s="27" t="s">
        <v>86</v>
      </c>
      <c r="F39" s="29">
        <v>0.25</v>
      </c>
      <c r="G39" s="26" t="s">
        <v>2385</v>
      </c>
      <c r="H39" s="26" t="s">
        <v>2386</v>
      </c>
      <c r="I39" s="26" t="s">
        <v>67</v>
      </c>
      <c r="J39" s="28">
        <v>10</v>
      </c>
      <c r="K39" s="228" t="s">
        <v>976</v>
      </c>
      <c r="L39" s="30">
        <v>2.5</v>
      </c>
      <c r="M39" s="31" t="s">
        <v>63</v>
      </c>
      <c r="N39" s="27" t="s">
        <v>2100</v>
      </c>
      <c r="O39" s="30">
        <v>7.5</v>
      </c>
      <c r="P39" s="30">
        <v>6</v>
      </c>
    </row>
    <row r="40" spans="1:16" x14ac:dyDescent="0.25">
      <c r="A40" s="25">
        <f t="shared" si="1"/>
        <v>30</v>
      </c>
      <c r="B40" s="27"/>
      <c r="C40" s="27"/>
      <c r="D40" s="183">
        <v>2452</v>
      </c>
      <c r="E40" s="27"/>
      <c r="F40" s="29">
        <v>0.05</v>
      </c>
      <c r="G40" s="26" t="s">
        <v>2387</v>
      </c>
      <c r="H40" s="26" t="s">
        <v>2388</v>
      </c>
      <c r="I40" s="26" t="s">
        <v>657</v>
      </c>
      <c r="J40" s="28">
        <v>5</v>
      </c>
      <c r="K40" s="85" t="s">
        <v>1297</v>
      </c>
      <c r="L40" s="30">
        <v>0.25</v>
      </c>
      <c r="M40" s="31" t="s">
        <v>63</v>
      </c>
      <c r="N40" s="26" t="s">
        <v>2389</v>
      </c>
      <c r="O40" s="30">
        <v>1.5</v>
      </c>
      <c r="P40" s="30">
        <v>7.5</v>
      </c>
    </row>
    <row r="41" spans="1:16" x14ac:dyDescent="0.25">
      <c r="A41" s="25">
        <f t="shared" si="1"/>
        <v>31</v>
      </c>
      <c r="B41" s="27"/>
      <c r="C41" s="27"/>
      <c r="D41" s="183">
        <v>2186</v>
      </c>
      <c r="E41" s="27"/>
      <c r="F41" s="29">
        <v>0.4</v>
      </c>
      <c r="G41" s="26" t="s">
        <v>2390</v>
      </c>
      <c r="H41" s="26" t="s">
        <v>2391</v>
      </c>
      <c r="I41" s="26" t="s">
        <v>657</v>
      </c>
      <c r="J41" s="28">
        <v>1</v>
      </c>
      <c r="K41" s="26" t="s">
        <v>53</v>
      </c>
      <c r="L41" s="30">
        <v>0.4</v>
      </c>
      <c r="M41" s="31" t="s">
        <v>63</v>
      </c>
      <c r="N41" s="26" t="s">
        <v>2392</v>
      </c>
      <c r="O41" s="30">
        <v>1.9</v>
      </c>
      <c r="P41" s="30">
        <v>1.25</v>
      </c>
    </row>
    <row r="42" spans="1:16" x14ac:dyDescent="0.25">
      <c r="A42" s="25">
        <f t="shared" si="1"/>
        <v>32</v>
      </c>
      <c r="B42" s="27"/>
      <c r="C42" s="26" t="s">
        <v>63</v>
      </c>
      <c r="D42" s="183">
        <v>618</v>
      </c>
      <c r="E42" s="27"/>
      <c r="F42" s="29">
        <v>0.25</v>
      </c>
      <c r="G42" s="26" t="s">
        <v>2393</v>
      </c>
      <c r="H42" s="26" t="s">
        <v>2394</v>
      </c>
      <c r="I42" s="26" t="s">
        <v>657</v>
      </c>
      <c r="J42" s="28">
        <v>1</v>
      </c>
      <c r="K42" s="26" t="s">
        <v>199</v>
      </c>
      <c r="L42" s="30">
        <v>0.25</v>
      </c>
      <c r="M42" s="31" t="s">
        <v>63</v>
      </c>
      <c r="N42" s="26" t="s">
        <v>2395</v>
      </c>
      <c r="O42" s="30">
        <v>1.9</v>
      </c>
      <c r="P42" s="30">
        <v>1.25</v>
      </c>
    </row>
    <row r="43" spans="1:16" x14ac:dyDescent="0.25">
      <c r="A43" s="25">
        <f t="shared" si="1"/>
        <v>33</v>
      </c>
      <c r="B43" s="27"/>
      <c r="C43" s="26" t="s">
        <v>63</v>
      </c>
      <c r="D43" s="183">
        <v>618</v>
      </c>
      <c r="E43" s="27"/>
      <c r="F43" s="29">
        <v>0.25</v>
      </c>
      <c r="G43" s="26" t="s">
        <v>2393</v>
      </c>
      <c r="H43" s="26" t="s">
        <v>2394</v>
      </c>
      <c r="I43" s="26" t="s">
        <v>84</v>
      </c>
      <c r="J43" s="28">
        <v>1</v>
      </c>
      <c r="K43" s="26" t="s">
        <v>199</v>
      </c>
      <c r="L43" s="30">
        <v>0.25</v>
      </c>
      <c r="M43" s="31" t="s">
        <v>63</v>
      </c>
      <c r="N43" s="26" t="s">
        <v>2395</v>
      </c>
      <c r="O43" s="30">
        <v>0.3</v>
      </c>
      <c r="P43" s="30">
        <v>1.25</v>
      </c>
    </row>
    <row r="44" spans="1:16" x14ac:dyDescent="0.25">
      <c r="A44" s="25">
        <f t="shared" si="1"/>
        <v>34</v>
      </c>
      <c r="B44" s="27"/>
      <c r="C44" s="27"/>
      <c r="D44" s="184" t="s">
        <v>2396</v>
      </c>
      <c r="E44" s="27"/>
      <c r="F44" s="29">
        <v>0.25</v>
      </c>
      <c r="G44" s="26" t="s">
        <v>2397</v>
      </c>
      <c r="H44" s="26" t="s">
        <v>2398</v>
      </c>
      <c r="I44" s="26" t="s">
        <v>657</v>
      </c>
      <c r="J44" s="28">
        <v>2</v>
      </c>
      <c r="K44" s="26" t="s">
        <v>2399</v>
      </c>
      <c r="L44" s="30">
        <v>0.5</v>
      </c>
      <c r="M44" s="31" t="s">
        <v>63</v>
      </c>
      <c r="N44" s="26" t="s">
        <v>564</v>
      </c>
      <c r="O44" s="30">
        <v>2</v>
      </c>
      <c r="P44" s="30">
        <v>2</v>
      </c>
    </row>
    <row r="45" spans="1:16" x14ac:dyDescent="0.25">
      <c r="A45" s="25">
        <f t="shared" si="1"/>
        <v>35</v>
      </c>
      <c r="B45" s="27"/>
      <c r="C45" s="26" t="s">
        <v>128</v>
      </c>
      <c r="D45" s="183">
        <v>150</v>
      </c>
      <c r="E45" s="27"/>
      <c r="F45" s="29">
        <v>0.15</v>
      </c>
      <c r="G45" s="26" t="s">
        <v>2400</v>
      </c>
      <c r="H45" s="26" t="s">
        <v>2401</v>
      </c>
      <c r="I45" s="26" t="s">
        <v>657</v>
      </c>
      <c r="J45" s="28">
        <v>1</v>
      </c>
      <c r="K45" s="26" t="s">
        <v>473</v>
      </c>
      <c r="L45" s="30">
        <v>0.15</v>
      </c>
      <c r="M45" s="31" t="s">
        <v>63</v>
      </c>
      <c r="N45" s="26" t="s">
        <v>2402</v>
      </c>
      <c r="O45" s="30">
        <v>1.5</v>
      </c>
      <c r="P45" s="30">
        <v>1</v>
      </c>
    </row>
    <row r="46" spans="1:16" x14ac:dyDescent="0.25">
      <c r="A46" s="25">
        <f t="shared" si="1"/>
        <v>36</v>
      </c>
      <c r="B46" s="27"/>
      <c r="C46" s="27"/>
      <c r="D46" s="184" t="s">
        <v>2403</v>
      </c>
      <c r="E46" s="27"/>
      <c r="F46" s="29">
        <v>0.25</v>
      </c>
      <c r="G46" s="26" t="s">
        <v>2404</v>
      </c>
      <c r="H46" s="26" t="s">
        <v>2405</v>
      </c>
      <c r="I46" s="26" t="s">
        <v>657</v>
      </c>
      <c r="J46" s="28">
        <v>4</v>
      </c>
      <c r="K46" s="26" t="s">
        <v>2352</v>
      </c>
      <c r="L46" s="30">
        <v>1</v>
      </c>
      <c r="M46" s="31" t="s">
        <v>63</v>
      </c>
      <c r="N46" s="26" t="s">
        <v>102</v>
      </c>
      <c r="O46" s="30">
        <v>3</v>
      </c>
      <c r="P46" s="30">
        <v>3</v>
      </c>
    </row>
    <row r="47" spans="1:16" x14ac:dyDescent="0.25">
      <c r="A47" s="25">
        <f t="shared" si="1"/>
        <v>37</v>
      </c>
      <c r="B47" s="27"/>
      <c r="C47" s="26" t="s">
        <v>128</v>
      </c>
      <c r="D47" s="183">
        <v>151</v>
      </c>
      <c r="E47" s="27"/>
      <c r="F47" s="29">
        <v>0.15</v>
      </c>
      <c r="G47" s="26" t="s">
        <v>2406</v>
      </c>
      <c r="H47" s="26" t="s">
        <v>2407</v>
      </c>
      <c r="I47" s="26" t="s">
        <v>657</v>
      </c>
      <c r="J47" s="28">
        <v>1</v>
      </c>
      <c r="K47" s="26" t="s">
        <v>473</v>
      </c>
      <c r="L47" s="30">
        <v>0.15</v>
      </c>
      <c r="M47" s="31" t="s">
        <v>63</v>
      </c>
      <c r="N47" s="26" t="s">
        <v>564</v>
      </c>
      <c r="O47" s="30">
        <v>1.5</v>
      </c>
      <c r="P47" s="30">
        <v>2</v>
      </c>
    </row>
    <row r="48" spans="1:16" x14ac:dyDescent="0.25">
      <c r="A48" s="25">
        <f t="shared" si="1"/>
        <v>38</v>
      </c>
      <c r="B48" s="27"/>
      <c r="C48" s="27"/>
      <c r="D48" s="183">
        <v>2512</v>
      </c>
      <c r="E48" s="27"/>
      <c r="F48" s="29">
        <v>0.25</v>
      </c>
      <c r="G48" s="26" t="s">
        <v>2408</v>
      </c>
      <c r="H48" s="26" t="s">
        <v>2409</v>
      </c>
      <c r="I48" s="26" t="s">
        <v>657</v>
      </c>
      <c r="J48" s="28">
        <v>1</v>
      </c>
      <c r="K48" s="26" t="s">
        <v>53</v>
      </c>
      <c r="L48" s="30">
        <v>0.25</v>
      </c>
      <c r="M48" s="31" t="s">
        <v>63</v>
      </c>
      <c r="N48" s="26" t="s">
        <v>2410</v>
      </c>
      <c r="O48" s="30">
        <v>1.5</v>
      </c>
      <c r="P48" s="30">
        <v>2.25</v>
      </c>
    </row>
    <row r="49" spans="1:16" x14ac:dyDescent="0.25">
      <c r="A49" s="25">
        <f t="shared" si="1"/>
        <v>39</v>
      </c>
      <c r="B49" s="27"/>
      <c r="C49" s="26" t="s">
        <v>70</v>
      </c>
      <c r="D49" s="183">
        <v>127</v>
      </c>
      <c r="E49" s="27"/>
      <c r="F49" s="29">
        <v>0.45</v>
      </c>
      <c r="G49" s="26" t="s">
        <v>2408</v>
      </c>
      <c r="H49" s="26" t="s">
        <v>2409</v>
      </c>
      <c r="I49" s="26" t="s">
        <v>657</v>
      </c>
      <c r="J49" s="28">
        <v>1</v>
      </c>
      <c r="K49" s="26" t="s">
        <v>53</v>
      </c>
      <c r="L49" s="30">
        <v>0.45</v>
      </c>
      <c r="M49" s="31" t="s">
        <v>63</v>
      </c>
      <c r="N49" s="26" t="s">
        <v>2410</v>
      </c>
      <c r="O49" s="30">
        <v>1.9</v>
      </c>
      <c r="P49" s="30">
        <v>1.5</v>
      </c>
    </row>
    <row r="50" spans="1:16" x14ac:dyDescent="0.25">
      <c r="A50" s="25">
        <f t="shared" si="1"/>
        <v>40</v>
      </c>
      <c r="B50" s="27"/>
      <c r="C50" s="27"/>
      <c r="D50" s="183">
        <v>2513</v>
      </c>
      <c r="E50" s="27"/>
      <c r="F50" s="29">
        <v>0.25</v>
      </c>
      <c r="G50" s="26" t="s">
        <v>2411</v>
      </c>
      <c r="H50" s="26" t="s">
        <v>2412</v>
      </c>
      <c r="I50" s="26" t="s">
        <v>657</v>
      </c>
      <c r="J50" s="28">
        <v>1</v>
      </c>
      <c r="K50" s="26" t="s">
        <v>53</v>
      </c>
      <c r="L50" s="30">
        <v>0.25</v>
      </c>
      <c r="M50" s="31" t="s">
        <v>63</v>
      </c>
      <c r="N50" s="26" t="s">
        <v>650</v>
      </c>
      <c r="O50" s="30">
        <v>1.5</v>
      </c>
      <c r="P50" s="30">
        <v>1.5</v>
      </c>
    </row>
    <row r="51" spans="1:16" x14ac:dyDescent="0.25">
      <c r="A51" s="25">
        <f t="shared" si="1"/>
        <v>41</v>
      </c>
      <c r="B51" s="27"/>
      <c r="C51" s="27"/>
      <c r="D51" s="183">
        <v>2514</v>
      </c>
      <c r="E51" s="27"/>
      <c r="F51" s="29">
        <v>0.25</v>
      </c>
      <c r="G51" s="26" t="s">
        <v>939</v>
      </c>
      <c r="H51" s="26" t="s">
        <v>2413</v>
      </c>
      <c r="I51" s="26" t="s">
        <v>657</v>
      </c>
      <c r="J51" s="28">
        <v>1</v>
      </c>
      <c r="K51" s="26" t="s">
        <v>53</v>
      </c>
      <c r="L51" s="30">
        <v>0.25</v>
      </c>
      <c r="M51" s="31" t="s">
        <v>63</v>
      </c>
      <c r="N51" s="26" t="s">
        <v>564</v>
      </c>
      <c r="O51" s="30">
        <v>1.5</v>
      </c>
      <c r="P51" s="30">
        <v>1.25</v>
      </c>
    </row>
    <row r="52" spans="1:16" x14ac:dyDescent="0.25">
      <c r="A52" s="25">
        <f t="shared" si="1"/>
        <v>42</v>
      </c>
      <c r="B52" s="27"/>
      <c r="C52" s="27"/>
      <c r="D52" s="183">
        <v>2514</v>
      </c>
      <c r="E52" s="27" t="s">
        <v>200</v>
      </c>
      <c r="F52" s="29">
        <v>0.25</v>
      </c>
      <c r="G52" s="26" t="s">
        <v>939</v>
      </c>
      <c r="H52" s="26" t="s">
        <v>2413</v>
      </c>
      <c r="I52" s="26" t="s">
        <v>67</v>
      </c>
      <c r="J52" s="28">
        <v>10</v>
      </c>
      <c r="K52" s="26" t="s">
        <v>976</v>
      </c>
      <c r="L52" s="30">
        <v>2.5</v>
      </c>
      <c r="M52" s="31" t="s">
        <v>63</v>
      </c>
      <c r="N52" s="26" t="s">
        <v>564</v>
      </c>
      <c r="O52" s="30">
        <v>4.5</v>
      </c>
      <c r="P52" s="30">
        <v>6</v>
      </c>
    </row>
    <row r="53" spans="1:16" x14ac:dyDescent="0.25">
      <c r="A53" s="25">
        <f t="shared" si="1"/>
        <v>43</v>
      </c>
      <c r="B53" s="27"/>
      <c r="C53" s="27"/>
      <c r="D53" s="183">
        <v>2515</v>
      </c>
      <c r="E53" s="27"/>
      <c r="F53" s="29">
        <v>0.25</v>
      </c>
      <c r="G53" s="26" t="s">
        <v>941</v>
      </c>
      <c r="H53" s="26" t="s">
        <v>2413</v>
      </c>
      <c r="I53" s="26" t="s">
        <v>657</v>
      </c>
      <c r="J53" s="28">
        <v>1</v>
      </c>
      <c r="K53" s="26" t="s">
        <v>53</v>
      </c>
      <c r="L53" s="30">
        <v>0.25</v>
      </c>
      <c r="M53" s="31" t="s">
        <v>63</v>
      </c>
      <c r="N53" s="26" t="s">
        <v>2414</v>
      </c>
      <c r="O53" s="30">
        <v>1.5</v>
      </c>
      <c r="P53" s="30">
        <v>1.25</v>
      </c>
    </row>
    <row r="54" spans="1:16" x14ac:dyDescent="0.25">
      <c r="A54" s="25">
        <f t="shared" si="1"/>
        <v>44</v>
      </c>
      <c r="B54" s="27"/>
      <c r="C54" s="27"/>
      <c r="D54" s="183">
        <v>2516</v>
      </c>
      <c r="E54" s="27" t="s">
        <v>86</v>
      </c>
      <c r="F54" s="29">
        <v>0.25</v>
      </c>
      <c r="G54" s="26" t="s">
        <v>941</v>
      </c>
      <c r="H54" s="26" t="s">
        <v>2413</v>
      </c>
      <c r="I54" s="26" t="s">
        <v>67</v>
      </c>
      <c r="J54" s="28">
        <v>10</v>
      </c>
      <c r="K54" s="26" t="s">
        <v>976</v>
      </c>
      <c r="L54" s="30">
        <v>2.5</v>
      </c>
      <c r="M54" s="31" t="s">
        <v>63</v>
      </c>
      <c r="N54" s="26" t="s">
        <v>2414</v>
      </c>
      <c r="O54" s="30">
        <v>4.5</v>
      </c>
      <c r="P54" s="30">
        <v>6</v>
      </c>
    </row>
    <row r="55" spans="1:16" x14ac:dyDescent="0.25">
      <c r="A55" s="25">
        <f t="shared" si="1"/>
        <v>45</v>
      </c>
      <c r="B55" s="27"/>
      <c r="C55" s="26" t="s">
        <v>128</v>
      </c>
      <c r="D55" s="183">
        <v>152</v>
      </c>
      <c r="E55" s="27"/>
      <c r="F55" s="29">
        <v>0.15</v>
      </c>
      <c r="G55" s="26" t="s">
        <v>2415</v>
      </c>
      <c r="H55" s="26" t="s">
        <v>2416</v>
      </c>
      <c r="I55" s="26" t="s">
        <v>657</v>
      </c>
      <c r="J55" s="28">
        <v>1</v>
      </c>
      <c r="K55" s="26" t="s">
        <v>473</v>
      </c>
      <c r="L55" s="30">
        <v>0.15</v>
      </c>
      <c r="M55" s="31" t="s">
        <v>63</v>
      </c>
      <c r="N55" s="26" t="s">
        <v>85</v>
      </c>
      <c r="O55" s="30">
        <v>1.5</v>
      </c>
      <c r="P55" s="30">
        <v>1</v>
      </c>
    </row>
    <row r="56" spans="1:16" x14ac:dyDescent="0.25">
      <c r="A56" s="25">
        <f t="shared" si="1"/>
        <v>46</v>
      </c>
      <c r="B56" s="27"/>
      <c r="C56" s="27"/>
      <c r="D56" s="183"/>
      <c r="E56" s="27"/>
      <c r="F56" s="29"/>
      <c r="G56" s="27"/>
      <c r="H56" s="27"/>
      <c r="I56" s="27"/>
      <c r="J56" s="27"/>
      <c r="K56" s="27"/>
      <c r="L56" s="30"/>
      <c r="M56" s="26" t="s">
        <v>39</v>
      </c>
      <c r="N56" s="27"/>
      <c r="O56" s="30"/>
      <c r="P56" s="30"/>
    </row>
    <row r="57" spans="1:16" x14ac:dyDescent="0.25">
      <c r="A57" s="25">
        <f t="shared" si="1"/>
        <v>47</v>
      </c>
      <c r="B57" s="27"/>
      <c r="C57" s="27"/>
      <c r="D57" s="183"/>
      <c r="E57" s="27"/>
      <c r="F57" s="29"/>
      <c r="G57" s="27"/>
      <c r="H57" s="27"/>
      <c r="I57" s="27"/>
      <c r="J57" s="27"/>
      <c r="K57" s="27"/>
      <c r="L57" s="30"/>
      <c r="M57" s="27"/>
      <c r="N57" s="27"/>
      <c r="O57" s="30"/>
      <c r="P57" s="30"/>
    </row>
    <row r="58" spans="1:16" x14ac:dyDescent="0.25">
      <c r="A58" s="25">
        <f t="shared" si="1"/>
        <v>48</v>
      </c>
      <c r="B58" s="27"/>
      <c r="C58" s="27"/>
      <c r="D58" s="183"/>
      <c r="E58" s="27"/>
      <c r="F58" s="29"/>
      <c r="G58" s="27"/>
      <c r="H58" s="27"/>
      <c r="I58" s="27"/>
      <c r="J58" s="27"/>
      <c r="K58" s="27"/>
      <c r="L58" s="30"/>
      <c r="M58" s="27"/>
      <c r="N58" s="27"/>
      <c r="O58" s="30"/>
      <c r="P58" s="30"/>
    </row>
    <row r="59" spans="1:16" x14ac:dyDescent="0.25">
      <c r="A59" s="25">
        <f t="shared" si="1"/>
        <v>49</v>
      </c>
      <c r="B59" s="27"/>
      <c r="C59" s="27"/>
      <c r="D59" s="183"/>
      <c r="E59" s="27"/>
      <c r="F59" s="29"/>
      <c r="G59" s="27"/>
      <c r="H59" s="27"/>
      <c r="I59" s="27"/>
      <c r="J59" s="27"/>
      <c r="K59" s="27"/>
      <c r="L59" s="30"/>
      <c r="M59" s="27"/>
      <c r="N59" s="27"/>
      <c r="O59" s="30"/>
      <c r="P59" s="30"/>
    </row>
    <row r="60" spans="1:16" x14ac:dyDescent="0.25">
      <c r="A60" s="25">
        <f t="shared" si="1"/>
        <v>50</v>
      </c>
      <c r="B60" s="26" t="s">
        <v>39</v>
      </c>
      <c r="C60" s="27"/>
      <c r="D60" s="183"/>
      <c r="E60" s="27"/>
      <c r="F60" s="108" t="s">
        <v>39</v>
      </c>
      <c r="G60" s="27"/>
      <c r="H60" s="26" t="s">
        <v>39</v>
      </c>
      <c r="I60" s="27"/>
      <c r="J60" s="27"/>
      <c r="K60" s="27"/>
      <c r="L60" s="30"/>
      <c r="M60" s="27"/>
      <c r="N60" s="27"/>
      <c r="O60" s="33" t="s">
        <v>39</v>
      </c>
      <c r="P60" s="30"/>
    </row>
    <row r="61" spans="1:16" x14ac:dyDescent="0.25">
      <c r="A61" s="25">
        <f t="shared" si="1"/>
        <v>51</v>
      </c>
      <c r="B61" s="27"/>
      <c r="C61" s="27"/>
      <c r="D61" s="183"/>
      <c r="E61" s="27"/>
      <c r="F61" s="29"/>
      <c r="G61" s="27"/>
      <c r="H61" s="27"/>
      <c r="I61" s="27"/>
      <c r="J61" s="27"/>
      <c r="K61" s="27"/>
      <c r="L61" s="33" t="s">
        <v>39</v>
      </c>
      <c r="M61" s="27"/>
      <c r="N61" s="27"/>
      <c r="O61" s="30"/>
      <c r="P61" s="30"/>
    </row>
    <row r="62" spans="1:16" x14ac:dyDescent="0.25">
      <c r="A62" s="25">
        <f t="shared" si="1"/>
        <v>52</v>
      </c>
      <c r="B62" s="27"/>
      <c r="C62" s="27"/>
      <c r="D62" s="183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25">
        <f t="shared" si="1"/>
        <v>53</v>
      </c>
      <c r="B63" s="27"/>
      <c r="C63" s="27"/>
      <c r="D63" s="183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25">
        <f t="shared" si="1"/>
        <v>54</v>
      </c>
      <c r="B64" s="27"/>
      <c r="C64" s="27"/>
      <c r="D64" s="183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25">
        <f t="shared" si="1"/>
        <v>55</v>
      </c>
      <c r="B65" s="27"/>
      <c r="C65" s="27"/>
      <c r="D65" s="183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25">
        <f t="shared" si="1"/>
        <v>56</v>
      </c>
      <c r="B66" s="27"/>
      <c r="C66" s="27"/>
      <c r="D66" s="183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25">
        <f t="shared" si="1"/>
        <v>57</v>
      </c>
      <c r="B67" s="27"/>
      <c r="C67" s="27"/>
      <c r="D67" s="183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25">
        <f t="shared" si="1"/>
        <v>58</v>
      </c>
      <c r="B68" s="27"/>
      <c r="C68" s="27"/>
      <c r="D68" s="183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25">
        <f t="shared" si="1"/>
        <v>59</v>
      </c>
      <c r="B69" s="27"/>
      <c r="C69" s="27"/>
      <c r="D69" s="183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25">
        <f t="shared" si="1"/>
        <v>60</v>
      </c>
      <c r="B70" s="27"/>
      <c r="C70" s="27"/>
      <c r="D70" s="183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25">
        <f t="shared" si="1"/>
        <v>61</v>
      </c>
      <c r="B71" s="27"/>
      <c r="C71" s="27"/>
      <c r="D71" s="183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25">
        <f t="shared" si="1"/>
        <v>62</v>
      </c>
      <c r="B72" s="27"/>
      <c r="C72" s="27"/>
      <c r="D72" s="183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25">
        <f t="shared" si="1"/>
        <v>63</v>
      </c>
      <c r="B73" s="27"/>
      <c r="C73" s="27"/>
      <c r="D73" s="183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25">
        <f t="shared" si="1"/>
        <v>64</v>
      </c>
      <c r="B74" s="27"/>
      <c r="C74" s="27"/>
      <c r="D74" s="183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25">
        <f t="shared" si="1"/>
        <v>65</v>
      </c>
      <c r="B75" s="27"/>
      <c r="C75" s="27"/>
      <c r="D75" s="183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25">
        <f t="shared" si="1"/>
        <v>66</v>
      </c>
      <c r="B76" s="27"/>
      <c r="C76" s="27"/>
      <c r="D76" s="183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25">
        <f t="shared" si="1"/>
        <v>67</v>
      </c>
      <c r="B77" s="27"/>
      <c r="C77" s="27"/>
      <c r="D77" s="183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25">
        <f t="shared" si="1"/>
        <v>68</v>
      </c>
      <c r="B78" s="27"/>
      <c r="C78" s="27"/>
      <c r="D78" s="183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25">
        <f t="shared" si="1"/>
        <v>69</v>
      </c>
      <c r="B79" s="27"/>
      <c r="C79" s="27"/>
      <c r="D79" s="183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25">
        <f t="shared" si="1"/>
        <v>70</v>
      </c>
      <c r="B80" s="27"/>
      <c r="C80" s="27"/>
      <c r="D80" s="183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25">
        <f t="shared" si="1"/>
        <v>71</v>
      </c>
      <c r="B81" s="27"/>
      <c r="C81" s="27"/>
      <c r="D81" s="183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25">
        <f t="shared" si="1"/>
        <v>72</v>
      </c>
      <c r="B82" s="27"/>
      <c r="C82" s="27"/>
      <c r="D82" s="183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25">
        <f t="shared" si="1"/>
        <v>73</v>
      </c>
      <c r="B83" s="27"/>
      <c r="C83" s="27"/>
      <c r="D83" s="183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25">
        <f t="shared" si="1"/>
        <v>74</v>
      </c>
      <c r="B84" s="27"/>
      <c r="C84" s="27"/>
      <c r="D84" s="183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25">
        <f t="shared" si="1"/>
        <v>75</v>
      </c>
      <c r="B85" s="27"/>
      <c r="C85" s="27"/>
      <c r="D85" s="183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ht="16.5" thickBot="1" x14ac:dyDescent="0.3">
      <c r="A86" s="25">
        <f t="shared" si="1"/>
        <v>76</v>
      </c>
      <c r="B86" s="27"/>
      <c r="C86" s="27"/>
      <c r="D86" s="183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2417</v>
      </c>
      <c r="O88" s="90"/>
      <c r="P88" s="91"/>
    </row>
    <row r="89" spans="1:16" ht="16.5" thickTop="1" x14ac:dyDescent="0.25">
      <c r="A89" s="178"/>
      <c r="B89" s="143"/>
      <c r="C89" s="143"/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94"/>
    </row>
    <row r="90" spans="1:16" ht="18" x14ac:dyDescent="0.3">
      <c r="A90" s="178"/>
      <c r="B90" s="143"/>
      <c r="C90" s="143"/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229"/>
      <c r="P90" s="65">
        <f>SUM(L10:L86)</f>
        <v>45.35</v>
      </c>
    </row>
    <row r="91" spans="1:16" ht="18" x14ac:dyDescent="0.3">
      <c r="A91" s="178"/>
      <c r="B91" s="143"/>
      <c r="C91" s="143"/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229"/>
      <c r="P91" s="65">
        <f>SUM(O10:O87)</f>
        <v>130.47000000000003</v>
      </c>
    </row>
    <row r="92" spans="1:16" ht="18" x14ac:dyDescent="0.3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229"/>
      <c r="P92" s="230">
        <f>IF(SUM(P10:P87)&gt;0,SUM(P10:P87)," ")</f>
        <v>146.5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96">
        <f>SUM(J10:J86)</f>
        <v>128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scale="46" orientation="portrait" horizontalDpi="300" verticalDpi="300" r:id="rId1"/>
  <headerFooter alignWithMargins="0">
    <oddHeader>&amp;L&amp;D</oddHeader>
    <oddFooter xml:space="preserve">&amp;LFDCINV17.XLS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193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7" x14ac:dyDescent="0.25">
      <c r="O1" s="12" t="s">
        <v>1199</v>
      </c>
    </row>
    <row r="3" spans="1:17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0.75" x14ac:dyDescent="0.45">
      <c r="A5" s="13">
        <v>1991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O6" s="12" t="s">
        <v>3</v>
      </c>
    </row>
    <row r="8" spans="1:17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7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7" ht="16.5" thickTop="1" x14ac:dyDescent="0.25">
      <c r="A10" s="231">
        <v>1</v>
      </c>
      <c r="B10" s="232"/>
      <c r="C10" s="233"/>
      <c r="D10" s="234">
        <v>2517</v>
      </c>
      <c r="E10" s="31"/>
      <c r="F10" s="235">
        <v>0.28999999999999998</v>
      </c>
      <c r="G10" s="236" t="s">
        <v>2418</v>
      </c>
      <c r="H10" s="237">
        <f>DATE(91,1,22)</f>
        <v>33260</v>
      </c>
      <c r="I10" s="26" t="s">
        <v>657</v>
      </c>
      <c r="J10" s="109">
        <v>1</v>
      </c>
      <c r="K10" s="26" t="s">
        <v>53</v>
      </c>
      <c r="L10" s="238">
        <v>0.28999999999999998</v>
      </c>
      <c r="M10" s="31" t="s">
        <v>63</v>
      </c>
      <c r="N10" s="26" t="s">
        <v>564</v>
      </c>
      <c r="O10" s="238">
        <v>1.65</v>
      </c>
      <c r="P10" s="275">
        <v>1.25</v>
      </c>
    </row>
    <row r="11" spans="1:17" x14ac:dyDescent="0.25">
      <c r="A11" s="231">
        <f>A10+1</f>
        <v>2</v>
      </c>
      <c r="B11" s="232"/>
      <c r="C11" s="233"/>
      <c r="D11" s="234">
        <v>2518</v>
      </c>
      <c r="E11" s="31"/>
      <c r="F11" s="235">
        <v>0.28999999999999998</v>
      </c>
      <c r="G11" s="236" t="s">
        <v>2418</v>
      </c>
      <c r="H11" s="237">
        <f>DATE(91,1,22)</f>
        <v>33260</v>
      </c>
      <c r="I11" s="26" t="s">
        <v>657</v>
      </c>
      <c r="J11" s="109">
        <v>1</v>
      </c>
      <c r="K11" s="26" t="s">
        <v>115</v>
      </c>
      <c r="L11" s="238">
        <v>0.28999999999999998</v>
      </c>
      <c r="M11" s="31" t="s">
        <v>63</v>
      </c>
      <c r="N11" s="26" t="s">
        <v>564</v>
      </c>
      <c r="O11" s="238">
        <v>2.1</v>
      </c>
      <c r="P11" s="275">
        <v>1.25</v>
      </c>
    </row>
    <row r="12" spans="1:17" x14ac:dyDescent="0.25">
      <c r="A12" s="231">
        <f>A11+1</f>
        <v>3</v>
      </c>
      <c r="B12" s="232"/>
      <c r="C12" s="233"/>
      <c r="D12" s="234">
        <v>2519</v>
      </c>
      <c r="E12" s="26" t="s">
        <v>86</v>
      </c>
      <c r="F12" s="235">
        <v>0.28999999999999998</v>
      </c>
      <c r="G12" s="236" t="s">
        <v>2418</v>
      </c>
      <c r="H12" s="237">
        <f>DATE(91,1,22)</f>
        <v>33260</v>
      </c>
      <c r="I12" s="26" t="s">
        <v>67</v>
      </c>
      <c r="J12" s="109">
        <v>10</v>
      </c>
      <c r="K12" s="26" t="s">
        <v>976</v>
      </c>
      <c r="L12" s="238">
        <v>2.9</v>
      </c>
      <c r="M12" s="31" t="s">
        <v>63</v>
      </c>
      <c r="N12" s="26" t="s">
        <v>564</v>
      </c>
      <c r="O12" s="238">
        <v>4.95</v>
      </c>
      <c r="P12" s="275">
        <v>7.25</v>
      </c>
    </row>
    <row r="13" spans="1:17" x14ac:dyDescent="0.25">
      <c r="A13" s="231">
        <f>A12+1</f>
        <v>4</v>
      </c>
      <c r="B13" s="232"/>
      <c r="C13" s="233"/>
      <c r="D13" s="234">
        <v>2520</v>
      </c>
      <c r="E13" s="26"/>
      <c r="F13" s="235">
        <v>0.28999999999999998</v>
      </c>
      <c r="G13" s="236" t="s">
        <v>2419</v>
      </c>
      <c r="H13" s="237">
        <f>DATE(91,1,22)</f>
        <v>33260</v>
      </c>
      <c r="I13" s="26" t="s">
        <v>657</v>
      </c>
      <c r="J13" s="109">
        <v>2</v>
      </c>
      <c r="K13" s="26" t="s">
        <v>53</v>
      </c>
      <c r="L13" s="238">
        <v>0.57999999999999996</v>
      </c>
      <c r="M13" s="31" t="s">
        <v>63</v>
      </c>
      <c r="N13" s="26" t="s">
        <v>564</v>
      </c>
      <c r="O13" s="238">
        <v>3</v>
      </c>
      <c r="P13" s="275">
        <v>2.5</v>
      </c>
    </row>
    <row r="14" spans="1:17" x14ac:dyDescent="0.25">
      <c r="A14" s="25">
        <v>5</v>
      </c>
      <c r="B14" s="26" t="s">
        <v>86</v>
      </c>
      <c r="C14" s="27"/>
      <c r="D14" s="184">
        <v>2521</v>
      </c>
      <c r="E14" s="27"/>
      <c r="F14" s="29">
        <v>0.04</v>
      </c>
      <c r="G14" s="26" t="s">
        <v>2420</v>
      </c>
      <c r="H14" s="237">
        <f>DATE(91,1,22)</f>
        <v>33260</v>
      </c>
      <c r="I14" s="26" t="s">
        <v>657</v>
      </c>
      <c r="J14" s="28">
        <v>1</v>
      </c>
      <c r="K14" s="26" t="s">
        <v>53</v>
      </c>
      <c r="L14" s="30">
        <v>0.28999999999999998</v>
      </c>
      <c r="M14" s="31" t="s">
        <v>63</v>
      </c>
      <c r="N14" s="26" t="s">
        <v>564</v>
      </c>
      <c r="O14" s="238">
        <v>1.65</v>
      </c>
      <c r="P14" s="30">
        <v>1.25</v>
      </c>
    </row>
    <row r="15" spans="1:17" x14ac:dyDescent="0.25">
      <c r="A15" s="25" t="s">
        <v>39</v>
      </c>
      <c r="B15" s="27" t="s">
        <v>200</v>
      </c>
      <c r="C15" s="27"/>
      <c r="D15" s="183">
        <v>2277</v>
      </c>
      <c r="E15" s="27"/>
      <c r="F15" s="29">
        <v>0.25</v>
      </c>
      <c r="G15" s="29" t="s">
        <v>2421</v>
      </c>
      <c r="H15" s="237" t="s">
        <v>39</v>
      </c>
      <c r="I15" s="26"/>
      <c r="J15" s="28">
        <v>1</v>
      </c>
      <c r="K15" s="26" t="s">
        <v>53</v>
      </c>
      <c r="L15" s="30"/>
      <c r="M15" s="31"/>
      <c r="N15" s="26"/>
      <c r="O15" s="239"/>
      <c r="P15" s="30"/>
    </row>
    <row r="16" spans="1:17" x14ac:dyDescent="0.25">
      <c r="A16" s="25">
        <v>6</v>
      </c>
      <c r="B16" s="27"/>
      <c r="C16" s="183" t="s">
        <v>39</v>
      </c>
      <c r="D16" s="183">
        <v>2522</v>
      </c>
      <c r="E16" s="27" t="s">
        <v>86</v>
      </c>
      <c r="F16" s="29">
        <v>0.28999999999999998</v>
      </c>
      <c r="G16" s="240" t="s">
        <v>2422</v>
      </c>
      <c r="H16" s="237">
        <f>DATE(91,1,22)</f>
        <v>33260</v>
      </c>
      <c r="I16" s="26" t="s">
        <v>67</v>
      </c>
      <c r="J16" s="28">
        <v>12</v>
      </c>
      <c r="K16" s="228" t="s">
        <v>2423</v>
      </c>
      <c r="L16" s="30">
        <v>3.48</v>
      </c>
      <c r="M16" s="31" t="s">
        <v>63</v>
      </c>
      <c r="N16" s="26" t="s">
        <v>232</v>
      </c>
      <c r="O16" s="239">
        <v>9</v>
      </c>
      <c r="P16" s="30">
        <v>15</v>
      </c>
    </row>
    <row r="17" spans="1:16" x14ac:dyDescent="0.25">
      <c r="A17" s="25">
        <f t="shared" ref="A17:A31" si="0">A16+1</f>
        <v>7</v>
      </c>
      <c r="B17" s="27"/>
      <c r="C17" s="183" t="s">
        <v>1332</v>
      </c>
      <c r="D17" s="183">
        <v>144</v>
      </c>
      <c r="E17" s="27"/>
      <c r="F17" s="29">
        <v>0.28999999999999998</v>
      </c>
      <c r="G17" s="29" t="s">
        <v>2424</v>
      </c>
      <c r="H17" s="237">
        <f>DATE(91,1,22)</f>
        <v>33260</v>
      </c>
      <c r="I17" s="26" t="s">
        <v>657</v>
      </c>
      <c r="J17" s="28">
        <v>2</v>
      </c>
      <c r="K17" s="26" t="s">
        <v>115</v>
      </c>
      <c r="L17" s="30">
        <v>0.57999999999999996</v>
      </c>
      <c r="M17" s="31" t="s">
        <v>63</v>
      </c>
      <c r="N17" s="26" t="s">
        <v>564</v>
      </c>
      <c r="O17" s="239">
        <v>2.1</v>
      </c>
      <c r="P17" s="30">
        <v>1.25</v>
      </c>
    </row>
    <row r="18" spans="1:16" x14ac:dyDescent="0.25">
      <c r="A18" s="25">
        <f t="shared" si="0"/>
        <v>8</v>
      </c>
      <c r="B18" s="27"/>
      <c r="C18" s="183" t="s">
        <v>1327</v>
      </c>
      <c r="D18" s="183">
        <v>83</v>
      </c>
      <c r="E18" s="27"/>
      <c r="F18" s="29">
        <v>0.28999999999999998</v>
      </c>
      <c r="G18" s="29" t="s">
        <v>2424</v>
      </c>
      <c r="H18" s="237">
        <f>DATE(91,1,22)</f>
        <v>33260</v>
      </c>
      <c r="I18" s="26" t="s">
        <v>67</v>
      </c>
      <c r="J18" s="28">
        <v>1</v>
      </c>
      <c r="K18" s="26" t="s">
        <v>199</v>
      </c>
      <c r="L18" s="30">
        <v>0.28999999999999998</v>
      </c>
      <c r="M18" s="31" t="s">
        <v>63</v>
      </c>
      <c r="N18" s="26" t="s">
        <v>564</v>
      </c>
      <c r="O18" s="239">
        <v>1.95</v>
      </c>
      <c r="P18" s="30">
        <v>1.25</v>
      </c>
    </row>
    <row r="19" spans="1:16" x14ac:dyDescent="0.25">
      <c r="A19" s="25">
        <f t="shared" si="0"/>
        <v>9</v>
      </c>
      <c r="B19" s="27"/>
      <c r="C19" s="183" t="s">
        <v>63</v>
      </c>
      <c r="D19" s="183">
        <v>619</v>
      </c>
      <c r="E19" s="27"/>
      <c r="F19" s="29">
        <v>0.28999999999999998</v>
      </c>
      <c r="G19" s="29" t="s">
        <v>2060</v>
      </c>
      <c r="H19" s="237">
        <f>DATE(91,1,24)</f>
        <v>33262</v>
      </c>
      <c r="I19" s="26" t="s">
        <v>657</v>
      </c>
      <c r="J19" s="28">
        <v>1</v>
      </c>
      <c r="K19" s="26" t="s">
        <v>199</v>
      </c>
      <c r="L19" s="30">
        <v>0.28999999999999998</v>
      </c>
      <c r="M19" s="31" t="s">
        <v>63</v>
      </c>
      <c r="N19" s="26" t="s">
        <v>564</v>
      </c>
      <c r="O19" s="239">
        <v>1.9</v>
      </c>
      <c r="P19" s="30">
        <v>1.25</v>
      </c>
    </row>
    <row r="20" spans="1:16" x14ac:dyDescent="0.25">
      <c r="A20" s="25">
        <f t="shared" si="0"/>
        <v>10</v>
      </c>
      <c r="B20" s="27"/>
      <c r="C20" s="183" t="s">
        <v>128</v>
      </c>
      <c r="D20" s="183">
        <v>153</v>
      </c>
      <c r="E20" s="27"/>
      <c r="F20" s="29">
        <v>0.19</v>
      </c>
      <c r="G20" s="29" t="s">
        <v>2425</v>
      </c>
      <c r="H20" s="237">
        <f>DATE(91,1,24)</f>
        <v>33262</v>
      </c>
      <c r="I20" s="26" t="s">
        <v>657</v>
      </c>
      <c r="J20" s="28">
        <v>1</v>
      </c>
      <c r="K20" s="26" t="s">
        <v>473</v>
      </c>
      <c r="L20" s="30">
        <v>0.19</v>
      </c>
      <c r="M20" s="31" t="s">
        <v>63</v>
      </c>
      <c r="N20" s="26" t="s">
        <v>564</v>
      </c>
      <c r="O20" s="239">
        <v>1.65</v>
      </c>
      <c r="P20" s="30">
        <v>1</v>
      </c>
    </row>
    <row r="21" spans="1:16" x14ac:dyDescent="0.25">
      <c r="A21" s="25">
        <f t="shared" si="0"/>
        <v>11</v>
      </c>
      <c r="B21" s="27"/>
      <c r="C21" s="183" t="s">
        <v>39</v>
      </c>
      <c r="D21" s="183">
        <v>2451</v>
      </c>
      <c r="E21" s="27"/>
      <c r="F21" s="29">
        <v>0.04</v>
      </c>
      <c r="G21" s="29" t="s">
        <v>2426</v>
      </c>
      <c r="H21" s="237">
        <f>DATE(91,1,25)</f>
        <v>33263</v>
      </c>
      <c r="I21" s="26" t="s">
        <v>657</v>
      </c>
      <c r="J21" s="28">
        <v>8</v>
      </c>
      <c r="K21" s="241" t="s">
        <v>2049</v>
      </c>
      <c r="L21" s="30">
        <v>0.32</v>
      </c>
      <c r="M21" s="31" t="s">
        <v>63</v>
      </c>
      <c r="N21" s="26" t="s">
        <v>1193</v>
      </c>
      <c r="O21" s="239">
        <v>1.7</v>
      </c>
      <c r="P21" s="30">
        <v>1.25</v>
      </c>
    </row>
    <row r="22" spans="1:16" x14ac:dyDescent="0.25">
      <c r="A22" s="25">
        <f t="shared" si="0"/>
        <v>12</v>
      </c>
      <c r="B22" s="27"/>
      <c r="C22" s="183" t="s">
        <v>39</v>
      </c>
      <c r="D22" s="183">
        <v>2532</v>
      </c>
      <c r="E22" s="27"/>
      <c r="F22" s="29">
        <v>0.5</v>
      </c>
      <c r="G22" s="29" t="s">
        <v>2427</v>
      </c>
      <c r="H22" s="237">
        <f>DATE(91,2,22)</f>
        <v>33291</v>
      </c>
      <c r="I22" s="26" t="s">
        <v>657</v>
      </c>
      <c r="J22" s="28">
        <v>1</v>
      </c>
      <c r="K22" s="26" t="s">
        <v>53</v>
      </c>
      <c r="L22" s="30">
        <v>0.5</v>
      </c>
      <c r="M22" s="31" t="s">
        <v>63</v>
      </c>
      <c r="N22" s="26" t="s">
        <v>564</v>
      </c>
      <c r="O22" s="239">
        <v>1.95</v>
      </c>
      <c r="P22" s="30">
        <v>1.4</v>
      </c>
    </row>
    <row r="23" spans="1:16" x14ac:dyDescent="0.25">
      <c r="A23" s="25">
        <f t="shared" si="0"/>
        <v>13</v>
      </c>
      <c r="B23" s="27"/>
      <c r="C23" s="183" t="s">
        <v>39</v>
      </c>
      <c r="D23" s="183">
        <v>2533</v>
      </c>
      <c r="E23" s="27"/>
      <c r="F23" s="29">
        <v>0.28999999999999998</v>
      </c>
      <c r="G23" s="240" t="s">
        <v>50</v>
      </c>
      <c r="H23" s="237">
        <f>DATE(91,3,1)</f>
        <v>33298</v>
      </c>
      <c r="I23" s="26" t="s">
        <v>657</v>
      </c>
      <c r="J23" s="27">
        <v>1</v>
      </c>
      <c r="K23" s="26" t="s">
        <v>53</v>
      </c>
      <c r="L23" s="30">
        <v>0.28999999999999998</v>
      </c>
      <c r="M23" s="31" t="s">
        <v>63</v>
      </c>
      <c r="N23" s="26" t="s">
        <v>2428</v>
      </c>
      <c r="O23" s="239">
        <v>1.65</v>
      </c>
      <c r="P23" s="30">
        <v>1.5</v>
      </c>
    </row>
    <row r="24" spans="1:16" x14ac:dyDescent="0.25">
      <c r="A24" s="25">
        <f t="shared" si="0"/>
        <v>14</v>
      </c>
      <c r="B24" s="27"/>
      <c r="C24" s="183" t="s">
        <v>39</v>
      </c>
      <c r="D24" s="183">
        <v>2487</v>
      </c>
      <c r="E24" s="27"/>
      <c r="F24" s="29">
        <v>0.19</v>
      </c>
      <c r="G24" s="29" t="s">
        <v>2429</v>
      </c>
      <c r="H24" s="237">
        <f>DATE(91,3,11)</f>
        <v>33308</v>
      </c>
      <c r="I24" s="26" t="s">
        <v>657</v>
      </c>
      <c r="J24" s="27">
        <v>2</v>
      </c>
      <c r="K24" s="26" t="s">
        <v>53</v>
      </c>
      <c r="L24" s="30">
        <v>0.38</v>
      </c>
      <c r="M24" s="31" t="s">
        <v>63</v>
      </c>
      <c r="N24" s="26" t="s">
        <v>564</v>
      </c>
      <c r="O24" s="239">
        <v>1.8</v>
      </c>
      <c r="P24" s="30">
        <v>1.5</v>
      </c>
    </row>
    <row r="25" spans="1:16" x14ac:dyDescent="0.25">
      <c r="A25" s="25">
        <f t="shared" si="0"/>
        <v>15</v>
      </c>
      <c r="B25" s="27"/>
      <c r="C25" s="183" t="s">
        <v>598</v>
      </c>
      <c r="D25" s="183">
        <v>40</v>
      </c>
      <c r="E25" s="27"/>
      <c r="F25" s="29">
        <v>0.19</v>
      </c>
      <c r="G25" s="240" t="s">
        <v>2430</v>
      </c>
      <c r="H25" s="237">
        <f>DATE(91,3,27)</f>
        <v>33324</v>
      </c>
      <c r="I25" s="26" t="s">
        <v>67</v>
      </c>
      <c r="J25" s="28">
        <v>2</v>
      </c>
      <c r="K25" s="26" t="s">
        <v>473</v>
      </c>
      <c r="L25" s="30">
        <v>0.38</v>
      </c>
      <c r="M25" s="31" t="s">
        <v>63</v>
      </c>
      <c r="N25" s="26" t="s">
        <v>564</v>
      </c>
      <c r="O25" s="239">
        <v>2.25</v>
      </c>
      <c r="P25" s="30">
        <v>1.25</v>
      </c>
    </row>
    <row r="26" spans="1:16" x14ac:dyDescent="0.25">
      <c r="A26" s="25">
        <f t="shared" si="0"/>
        <v>16</v>
      </c>
      <c r="B26" s="27"/>
      <c r="C26" s="183" t="s">
        <v>39</v>
      </c>
      <c r="D26" s="183">
        <v>2523</v>
      </c>
      <c r="E26" s="27"/>
      <c r="F26" s="29">
        <v>0.28999999999999998</v>
      </c>
      <c r="G26" s="240" t="s">
        <v>2431</v>
      </c>
      <c r="H26" s="237">
        <f>DATE(91,3,29)</f>
        <v>33326</v>
      </c>
      <c r="I26" s="26" t="s">
        <v>657</v>
      </c>
      <c r="J26" s="28">
        <v>2</v>
      </c>
      <c r="K26" s="26" t="s">
        <v>115</v>
      </c>
      <c r="L26" s="30">
        <v>0.57999999999999996</v>
      </c>
      <c r="M26" s="31" t="s">
        <v>63</v>
      </c>
      <c r="N26" s="26" t="s">
        <v>2432</v>
      </c>
      <c r="O26" s="239">
        <v>2.1</v>
      </c>
      <c r="P26" s="30">
        <v>2.5</v>
      </c>
    </row>
    <row r="27" spans="1:16" x14ac:dyDescent="0.25">
      <c r="A27" s="25">
        <f t="shared" si="0"/>
        <v>17</v>
      </c>
      <c r="B27" s="27"/>
      <c r="C27" s="183" t="s">
        <v>128</v>
      </c>
      <c r="D27" s="183">
        <v>154</v>
      </c>
      <c r="E27" s="27"/>
      <c r="F27" s="29">
        <v>0.19</v>
      </c>
      <c r="G27" s="29" t="s">
        <v>2433</v>
      </c>
      <c r="H27" s="237">
        <f>DATE(91,4,1)</f>
        <v>33329</v>
      </c>
      <c r="I27" s="26" t="s">
        <v>657</v>
      </c>
      <c r="J27" s="28">
        <v>1</v>
      </c>
      <c r="K27" s="26" t="s">
        <v>473</v>
      </c>
      <c r="L27" s="30">
        <v>0.19</v>
      </c>
      <c r="M27" s="31" t="s">
        <v>63</v>
      </c>
      <c r="N27" s="26" t="s">
        <v>64</v>
      </c>
      <c r="O27" s="239">
        <v>1.65</v>
      </c>
      <c r="P27" s="30">
        <v>1</v>
      </c>
    </row>
    <row r="28" spans="1:16" x14ac:dyDescent="0.25">
      <c r="A28" s="25">
        <f t="shared" si="0"/>
        <v>18</v>
      </c>
      <c r="B28" s="27"/>
      <c r="C28" s="183" t="s">
        <v>39</v>
      </c>
      <c r="D28" s="183">
        <v>2186</v>
      </c>
      <c r="E28" s="27"/>
      <c r="F28" s="29">
        <v>0.28999999999999998</v>
      </c>
      <c r="G28" s="29" t="s">
        <v>2434</v>
      </c>
      <c r="H28" s="237">
        <f>DATE(91,4,3)</f>
        <v>33331</v>
      </c>
      <c r="I28" s="26" t="s">
        <v>657</v>
      </c>
      <c r="J28" s="28">
        <v>1</v>
      </c>
      <c r="K28" s="26" t="s">
        <v>53</v>
      </c>
      <c r="L28" s="30">
        <v>0.35</v>
      </c>
      <c r="M28" s="31" t="s">
        <v>63</v>
      </c>
      <c r="N28" s="228" t="s">
        <v>1355</v>
      </c>
      <c r="O28" s="239">
        <v>1.75</v>
      </c>
      <c r="P28" s="30">
        <v>1.25</v>
      </c>
    </row>
    <row r="29" spans="1:16" x14ac:dyDescent="0.25">
      <c r="A29" s="25">
        <f t="shared" si="0"/>
        <v>19</v>
      </c>
      <c r="B29" s="27"/>
      <c r="C29" s="183" t="s">
        <v>39</v>
      </c>
      <c r="D29" s="183">
        <v>2524</v>
      </c>
      <c r="E29" s="27"/>
      <c r="F29" s="29">
        <v>0.28999999999999998</v>
      </c>
      <c r="G29" s="29" t="s">
        <v>2435</v>
      </c>
      <c r="H29" s="237">
        <f>DATE(91,4,5)</f>
        <v>33333</v>
      </c>
      <c r="I29" s="26" t="s">
        <v>657</v>
      </c>
      <c r="J29" s="28">
        <v>1</v>
      </c>
      <c r="K29" s="26" t="s">
        <v>53</v>
      </c>
      <c r="L29" s="30">
        <v>0.28999999999999998</v>
      </c>
      <c r="M29" s="31" t="s">
        <v>63</v>
      </c>
      <c r="N29" s="26" t="s">
        <v>1351</v>
      </c>
      <c r="O29" s="239">
        <v>1.65</v>
      </c>
      <c r="P29" s="30">
        <v>1</v>
      </c>
    </row>
    <row r="30" spans="1:16" x14ac:dyDescent="0.25">
      <c r="A30" s="25">
        <f t="shared" si="0"/>
        <v>20</v>
      </c>
      <c r="B30" s="27"/>
      <c r="C30" s="183" t="s">
        <v>39</v>
      </c>
      <c r="D30" s="183">
        <v>2527</v>
      </c>
      <c r="E30" s="27" t="s">
        <v>86</v>
      </c>
      <c r="F30" s="29">
        <v>0.28999999999999998</v>
      </c>
      <c r="G30" s="29" t="s">
        <v>2435</v>
      </c>
      <c r="H30" s="237">
        <f>DATE(91,4,5)</f>
        <v>33333</v>
      </c>
      <c r="I30" s="26" t="s">
        <v>67</v>
      </c>
      <c r="J30" s="28">
        <v>10</v>
      </c>
      <c r="K30" s="26" t="s">
        <v>976</v>
      </c>
      <c r="L30" s="30">
        <v>2.9</v>
      </c>
      <c r="M30" s="31" t="s">
        <v>63</v>
      </c>
      <c r="N30" s="26" t="s">
        <v>1351</v>
      </c>
      <c r="O30" s="239">
        <v>5.5</v>
      </c>
      <c r="P30" s="30">
        <v>4</v>
      </c>
    </row>
    <row r="31" spans="1:16" x14ac:dyDescent="0.25">
      <c r="A31" s="25">
        <f t="shared" si="0"/>
        <v>21</v>
      </c>
      <c r="B31" s="27" t="s">
        <v>86</v>
      </c>
      <c r="C31" s="183" t="s">
        <v>1332</v>
      </c>
      <c r="D31" s="183">
        <v>146</v>
      </c>
      <c r="E31" s="27"/>
      <c r="F31" s="29">
        <v>0.04</v>
      </c>
      <c r="G31" s="29" t="s">
        <v>2259</v>
      </c>
      <c r="H31" s="237">
        <f>DATE(91,4,6)</f>
        <v>33334</v>
      </c>
      <c r="I31" s="26" t="s">
        <v>657</v>
      </c>
      <c r="J31" s="28">
        <v>1</v>
      </c>
      <c r="K31" s="26" t="s">
        <v>53</v>
      </c>
      <c r="L31" s="30">
        <v>0.28999999999999998</v>
      </c>
      <c r="M31" s="31" t="s">
        <v>63</v>
      </c>
      <c r="N31" s="26" t="s">
        <v>748</v>
      </c>
      <c r="O31" s="239">
        <v>1.65</v>
      </c>
      <c r="P31" s="30">
        <v>1.25</v>
      </c>
    </row>
    <row r="32" spans="1:16" x14ac:dyDescent="0.25">
      <c r="A32" s="25" t="s">
        <v>39</v>
      </c>
      <c r="B32" s="27" t="s">
        <v>200</v>
      </c>
      <c r="C32" s="183" t="s">
        <v>1332</v>
      </c>
      <c r="D32" s="183">
        <v>141</v>
      </c>
      <c r="E32" s="27"/>
      <c r="F32" s="29">
        <v>0.25</v>
      </c>
      <c r="G32" s="29" t="s">
        <v>2259</v>
      </c>
      <c r="H32" s="237" t="s">
        <v>39</v>
      </c>
      <c r="I32" s="26"/>
      <c r="J32" s="28">
        <v>1</v>
      </c>
      <c r="K32" s="26" t="s">
        <v>148</v>
      </c>
      <c r="L32" s="30"/>
      <c r="M32" s="31"/>
      <c r="N32" s="26"/>
      <c r="O32" s="239"/>
      <c r="P32" s="30">
        <v>1.25</v>
      </c>
    </row>
    <row r="33" spans="1:16" x14ac:dyDescent="0.25">
      <c r="A33" s="25">
        <v>22</v>
      </c>
      <c r="B33" s="27"/>
      <c r="C33" s="183" t="s">
        <v>1327</v>
      </c>
      <c r="D33" s="183">
        <v>84</v>
      </c>
      <c r="E33" s="27"/>
      <c r="F33" s="29">
        <v>0.28999999999999998</v>
      </c>
      <c r="G33" s="29" t="s">
        <v>1689</v>
      </c>
      <c r="H33" s="237">
        <f>DATE(91,4,6)</f>
        <v>33334</v>
      </c>
      <c r="I33" s="26" t="s">
        <v>67</v>
      </c>
      <c r="J33" s="28">
        <v>1</v>
      </c>
      <c r="K33" s="26" t="s">
        <v>199</v>
      </c>
      <c r="L33" s="30">
        <v>0.28999999999999998</v>
      </c>
      <c r="M33" s="31" t="s">
        <v>63</v>
      </c>
      <c r="N33" s="26" t="s">
        <v>748</v>
      </c>
      <c r="O33" s="239">
        <v>1.95</v>
      </c>
      <c r="P33" s="30">
        <v>1.25</v>
      </c>
    </row>
    <row r="34" spans="1:16" x14ac:dyDescent="0.25">
      <c r="A34" s="25">
        <f t="shared" ref="A34:A62" si="1">A33+1</f>
        <v>23</v>
      </c>
      <c r="B34" s="27"/>
      <c r="C34" s="183" t="s">
        <v>39</v>
      </c>
      <c r="D34" s="183">
        <v>2464</v>
      </c>
      <c r="E34" s="27"/>
      <c r="F34" s="29">
        <v>0.23</v>
      </c>
      <c r="G34" s="29" t="s">
        <v>2436</v>
      </c>
      <c r="H34" s="237">
        <f>DATE(91,4,12)</f>
        <v>33340</v>
      </c>
      <c r="I34" s="26" t="s">
        <v>657</v>
      </c>
      <c r="J34" s="28">
        <v>2</v>
      </c>
      <c r="K34" s="26" t="s">
        <v>115</v>
      </c>
      <c r="L34" s="30">
        <v>0.46</v>
      </c>
      <c r="M34" s="31" t="s">
        <v>63</v>
      </c>
      <c r="N34" s="26" t="s">
        <v>695</v>
      </c>
      <c r="O34" s="239">
        <v>1.95</v>
      </c>
      <c r="P34" s="30">
        <v>1.25</v>
      </c>
    </row>
    <row r="35" spans="1:16" x14ac:dyDescent="0.25">
      <c r="A35" s="25">
        <f t="shared" si="1"/>
        <v>24</v>
      </c>
      <c r="B35" s="27"/>
      <c r="C35" s="183" t="s">
        <v>39</v>
      </c>
      <c r="D35" s="183">
        <v>2484</v>
      </c>
      <c r="E35" s="27" t="s">
        <v>86</v>
      </c>
      <c r="F35" s="29">
        <v>0.28999999999999998</v>
      </c>
      <c r="G35" s="240" t="s">
        <v>2437</v>
      </c>
      <c r="H35" s="237">
        <f>DATE(91,4,12)</f>
        <v>33340</v>
      </c>
      <c r="I35" s="26" t="s">
        <v>67</v>
      </c>
      <c r="J35" s="28">
        <v>10</v>
      </c>
      <c r="K35" s="26" t="s">
        <v>976</v>
      </c>
      <c r="L35" s="30">
        <v>2.9</v>
      </c>
      <c r="M35" s="31" t="s">
        <v>63</v>
      </c>
      <c r="N35" s="26" t="s">
        <v>695</v>
      </c>
      <c r="O35" s="239">
        <v>5.5</v>
      </c>
      <c r="P35" s="30">
        <v>4</v>
      </c>
    </row>
    <row r="36" spans="1:16" x14ac:dyDescent="0.25">
      <c r="A36" s="25">
        <f t="shared" si="1"/>
        <v>25</v>
      </c>
      <c r="B36" s="26" t="s">
        <v>39</v>
      </c>
      <c r="C36" s="183" t="s">
        <v>39</v>
      </c>
      <c r="D36" s="183">
        <v>2485</v>
      </c>
      <c r="E36" s="27" t="s">
        <v>86</v>
      </c>
      <c r="F36" s="29">
        <v>0.28999999999999998</v>
      </c>
      <c r="G36" s="240" t="s">
        <v>2438</v>
      </c>
      <c r="H36" s="237">
        <f>DATE(91,4,12)</f>
        <v>33340</v>
      </c>
      <c r="I36" s="26" t="s">
        <v>67</v>
      </c>
      <c r="J36" s="28">
        <v>10</v>
      </c>
      <c r="K36" s="26" t="s">
        <v>976</v>
      </c>
      <c r="L36" s="30">
        <v>2.9</v>
      </c>
      <c r="M36" s="31" t="s">
        <v>63</v>
      </c>
      <c r="N36" s="26" t="s">
        <v>695</v>
      </c>
      <c r="O36" s="239">
        <v>5.5</v>
      </c>
      <c r="P36" s="30">
        <v>4</v>
      </c>
    </row>
    <row r="37" spans="1:16" x14ac:dyDescent="0.25">
      <c r="A37" s="25">
        <f t="shared" si="1"/>
        <v>26</v>
      </c>
      <c r="B37" s="26" t="s">
        <v>39</v>
      </c>
      <c r="C37" s="183" t="s">
        <v>1327</v>
      </c>
      <c r="D37" s="183">
        <v>85</v>
      </c>
      <c r="E37" s="27"/>
      <c r="F37" s="29">
        <v>0.28999999999999998</v>
      </c>
      <c r="G37" s="29" t="s">
        <v>1954</v>
      </c>
      <c r="H37" s="237">
        <f>DATE(91,4,17)</f>
        <v>33345</v>
      </c>
      <c r="I37" s="26" t="s">
        <v>67</v>
      </c>
      <c r="J37" s="28">
        <v>1</v>
      </c>
      <c r="K37" s="26" t="s">
        <v>199</v>
      </c>
      <c r="L37" s="30">
        <v>0.28999999999999998</v>
      </c>
      <c r="M37" s="242" t="s">
        <v>63</v>
      </c>
      <c r="N37" s="26" t="s">
        <v>564</v>
      </c>
      <c r="O37" s="239">
        <v>1.95</v>
      </c>
      <c r="P37" s="30">
        <v>1.25</v>
      </c>
    </row>
    <row r="38" spans="1:16" x14ac:dyDescent="0.25">
      <c r="A38" s="25">
        <f t="shared" si="1"/>
        <v>27</v>
      </c>
      <c r="B38" s="27"/>
      <c r="C38" s="183" t="s">
        <v>39</v>
      </c>
      <c r="D38" s="183">
        <v>2528</v>
      </c>
      <c r="E38" s="27" t="s">
        <v>86</v>
      </c>
      <c r="F38" s="29">
        <v>0.28999999999999998</v>
      </c>
      <c r="G38" s="29" t="s">
        <v>2439</v>
      </c>
      <c r="H38" s="237">
        <f>DATE(91,4,21)</f>
        <v>33349</v>
      </c>
      <c r="I38" s="26" t="s">
        <v>67</v>
      </c>
      <c r="J38" s="28">
        <v>10</v>
      </c>
      <c r="K38" s="26" t="s">
        <v>976</v>
      </c>
      <c r="L38" s="30">
        <v>2.9</v>
      </c>
      <c r="M38" s="31" t="s">
        <v>63</v>
      </c>
      <c r="N38" s="26" t="s">
        <v>673</v>
      </c>
      <c r="O38" s="239">
        <v>5.5</v>
      </c>
      <c r="P38" s="30">
        <v>5</v>
      </c>
    </row>
    <row r="39" spans="1:16" x14ac:dyDescent="0.25">
      <c r="A39" s="25">
        <f t="shared" si="1"/>
        <v>28</v>
      </c>
      <c r="B39" s="27"/>
      <c r="C39" s="183" t="s">
        <v>70</v>
      </c>
      <c r="D39" s="183">
        <v>128</v>
      </c>
      <c r="E39" s="27"/>
      <c r="F39" s="29">
        <v>0.5</v>
      </c>
      <c r="G39" s="240" t="s">
        <v>2440</v>
      </c>
      <c r="H39" s="237">
        <f>DATE(91,4,27)</f>
        <v>33355</v>
      </c>
      <c r="I39" s="26" t="s">
        <v>657</v>
      </c>
      <c r="J39" s="28">
        <v>1</v>
      </c>
      <c r="K39" s="26" t="s">
        <v>53</v>
      </c>
      <c r="L39" s="30">
        <v>0.5</v>
      </c>
      <c r="M39" s="31" t="s">
        <v>63</v>
      </c>
      <c r="N39" s="26" t="s">
        <v>2441</v>
      </c>
      <c r="O39" s="239">
        <v>1.95</v>
      </c>
      <c r="P39" s="30">
        <v>1.5</v>
      </c>
    </row>
    <row r="40" spans="1:16" x14ac:dyDescent="0.25">
      <c r="A40" s="25">
        <f t="shared" si="1"/>
        <v>29</v>
      </c>
      <c r="B40" s="27"/>
      <c r="C40" s="183"/>
      <c r="D40" s="183">
        <v>2534</v>
      </c>
      <c r="E40" s="27"/>
      <c r="F40" s="29">
        <v>0.28999999999999998</v>
      </c>
      <c r="G40" s="29" t="s">
        <v>2442</v>
      </c>
      <c r="H40" s="237">
        <f>DATE(91,4,30)</f>
        <v>33358</v>
      </c>
      <c r="I40" s="26" t="s">
        <v>657</v>
      </c>
      <c r="J40" s="28">
        <v>1</v>
      </c>
      <c r="K40" s="26" t="s">
        <v>53</v>
      </c>
      <c r="L40" s="30">
        <v>0.28999999999999998</v>
      </c>
      <c r="M40" s="31" t="s">
        <v>63</v>
      </c>
      <c r="N40" s="26" t="s">
        <v>564</v>
      </c>
      <c r="O40" s="239">
        <v>1.65</v>
      </c>
      <c r="P40" s="30">
        <v>1.25</v>
      </c>
    </row>
    <row r="41" spans="1:16" x14ac:dyDescent="0.25">
      <c r="A41" s="25">
        <f t="shared" si="1"/>
        <v>30</v>
      </c>
      <c r="B41" s="27"/>
      <c r="C41" s="183" t="s">
        <v>63</v>
      </c>
      <c r="D41" s="183">
        <v>620</v>
      </c>
      <c r="E41" s="27"/>
      <c r="F41" s="29">
        <v>0.111</v>
      </c>
      <c r="G41" s="29" t="s">
        <v>1221</v>
      </c>
      <c r="H41" s="237">
        <f>DATE(91,5,3)</f>
        <v>33361</v>
      </c>
      <c r="I41" s="26" t="s">
        <v>657</v>
      </c>
      <c r="J41" s="28">
        <v>1</v>
      </c>
      <c r="K41" s="26" t="s">
        <v>199</v>
      </c>
      <c r="L41" s="30">
        <v>0.11</v>
      </c>
      <c r="M41" s="31" t="s">
        <v>63</v>
      </c>
      <c r="N41" s="26" t="s">
        <v>2083</v>
      </c>
      <c r="O41" s="239">
        <v>1.7</v>
      </c>
      <c r="P41" s="30">
        <v>1.25</v>
      </c>
    </row>
    <row r="42" spans="1:16" x14ac:dyDescent="0.25">
      <c r="A42" s="25">
        <f t="shared" si="1"/>
        <v>31</v>
      </c>
      <c r="B42" s="27"/>
      <c r="C42" s="183" t="s">
        <v>39</v>
      </c>
      <c r="D42" s="183">
        <v>2535</v>
      </c>
      <c r="E42" s="27"/>
      <c r="F42" s="29">
        <v>0.28999999999999998</v>
      </c>
      <c r="G42" s="240" t="s">
        <v>2443</v>
      </c>
      <c r="H42" s="237">
        <f>DATE(91,5,9)</f>
        <v>33367</v>
      </c>
      <c r="I42" s="26" t="s">
        <v>657</v>
      </c>
      <c r="J42" s="28">
        <v>1</v>
      </c>
      <c r="K42" s="26" t="s">
        <v>53</v>
      </c>
      <c r="L42" s="30">
        <v>0.28999999999999998</v>
      </c>
      <c r="M42" s="31" t="s">
        <v>63</v>
      </c>
      <c r="N42" s="26" t="s">
        <v>161</v>
      </c>
      <c r="O42" s="239">
        <v>1.65</v>
      </c>
      <c r="P42" s="30">
        <v>1.25</v>
      </c>
    </row>
    <row r="43" spans="1:16" x14ac:dyDescent="0.25">
      <c r="A43" s="25">
        <f t="shared" si="1"/>
        <v>32</v>
      </c>
      <c r="B43" s="27"/>
      <c r="C43" s="183" t="s">
        <v>39</v>
      </c>
      <c r="D43" s="183">
        <v>2536</v>
      </c>
      <c r="E43" s="27" t="s">
        <v>86</v>
      </c>
      <c r="F43" s="29">
        <v>0.28999999999999998</v>
      </c>
      <c r="G43" s="240" t="s">
        <v>1215</v>
      </c>
      <c r="H43" s="237">
        <f>DATE(91,5,9)</f>
        <v>33367</v>
      </c>
      <c r="I43" s="26" t="s">
        <v>67</v>
      </c>
      <c r="J43" s="28">
        <v>10</v>
      </c>
      <c r="K43" s="26" t="s">
        <v>976</v>
      </c>
      <c r="L43" s="30">
        <v>2.9</v>
      </c>
      <c r="M43" s="31" t="s">
        <v>63</v>
      </c>
      <c r="N43" s="26" t="s">
        <v>161</v>
      </c>
      <c r="O43" s="239">
        <v>5.5</v>
      </c>
      <c r="P43" s="30">
        <v>5</v>
      </c>
    </row>
    <row r="44" spans="1:16" x14ac:dyDescent="0.25">
      <c r="A44" s="25">
        <f t="shared" si="1"/>
        <v>33</v>
      </c>
      <c r="B44" s="27"/>
      <c r="C44" s="183" t="s">
        <v>39</v>
      </c>
      <c r="D44" s="183">
        <v>2537</v>
      </c>
      <c r="E44" s="27"/>
      <c r="F44" s="29">
        <v>0.52</v>
      </c>
      <c r="G44" s="29" t="s">
        <v>1215</v>
      </c>
      <c r="H44" s="237">
        <f>DATE(91,5,9)</f>
        <v>33367</v>
      </c>
      <c r="I44" s="26" t="s">
        <v>657</v>
      </c>
      <c r="J44" s="28">
        <v>1</v>
      </c>
      <c r="K44" s="26" t="s">
        <v>53</v>
      </c>
      <c r="L44" s="30">
        <v>0.52</v>
      </c>
      <c r="M44" s="31" t="s">
        <v>63</v>
      </c>
      <c r="N44" s="26" t="s">
        <v>161</v>
      </c>
      <c r="O44" s="239">
        <v>2.0499999999999998</v>
      </c>
      <c r="P44" s="30">
        <v>1.25</v>
      </c>
    </row>
    <row r="45" spans="1:16" x14ac:dyDescent="0.25">
      <c r="A45" s="25">
        <f t="shared" si="1"/>
        <v>34</v>
      </c>
      <c r="B45" s="27"/>
      <c r="C45" s="183" t="s">
        <v>63</v>
      </c>
      <c r="D45" s="183">
        <v>621</v>
      </c>
      <c r="E45" s="27"/>
      <c r="F45" s="29">
        <v>0.28999999999999998</v>
      </c>
      <c r="G45" s="29" t="s">
        <v>2284</v>
      </c>
      <c r="H45" s="237">
        <f>DATE(91,5,9)</f>
        <v>33367</v>
      </c>
      <c r="I45" s="26" t="s">
        <v>657</v>
      </c>
      <c r="J45" s="28">
        <v>1</v>
      </c>
      <c r="K45" s="26" t="s">
        <v>199</v>
      </c>
      <c r="L45" s="30">
        <v>0.28999999999999998</v>
      </c>
      <c r="M45" s="31" t="s">
        <v>63</v>
      </c>
      <c r="N45" s="26" t="s">
        <v>161</v>
      </c>
      <c r="O45" s="239">
        <v>1.9</v>
      </c>
      <c r="P45" s="30">
        <v>1.25</v>
      </c>
    </row>
    <row r="46" spans="1:16" x14ac:dyDescent="0.25">
      <c r="A46" s="25">
        <f t="shared" si="1"/>
        <v>35</v>
      </c>
      <c r="B46" s="27"/>
      <c r="C46" s="183" t="s">
        <v>39</v>
      </c>
      <c r="D46" s="183">
        <v>2530</v>
      </c>
      <c r="E46" s="27" t="s">
        <v>86</v>
      </c>
      <c r="F46" s="29">
        <v>0.19</v>
      </c>
      <c r="G46" s="29" t="s">
        <v>2444</v>
      </c>
      <c r="H46" s="237">
        <f>DATE(91,5,17)</f>
        <v>33375</v>
      </c>
      <c r="I46" s="26" t="s">
        <v>67</v>
      </c>
      <c r="J46" s="28">
        <v>10</v>
      </c>
      <c r="K46" s="26" t="s">
        <v>976</v>
      </c>
      <c r="L46" s="30">
        <v>1.9</v>
      </c>
      <c r="M46" s="31" t="s">
        <v>63</v>
      </c>
      <c r="N46" s="26" t="s">
        <v>149</v>
      </c>
      <c r="O46" s="239">
        <v>4.95</v>
      </c>
      <c r="P46" s="30">
        <v>5</v>
      </c>
    </row>
    <row r="47" spans="1:16" x14ac:dyDescent="0.25">
      <c r="A47" s="25">
        <f t="shared" si="1"/>
        <v>36</v>
      </c>
      <c r="B47" s="27"/>
      <c r="C47" s="183" t="s">
        <v>223</v>
      </c>
      <c r="D47" s="183">
        <v>63</v>
      </c>
      <c r="E47" s="27"/>
      <c r="F47" s="29">
        <v>0.45</v>
      </c>
      <c r="G47" s="29" t="s">
        <v>2445</v>
      </c>
      <c r="H47" s="237">
        <f>DATE(91,5,17)</f>
        <v>33375</v>
      </c>
      <c r="I47" s="26" t="s">
        <v>67</v>
      </c>
      <c r="J47" s="28">
        <v>1</v>
      </c>
      <c r="K47" s="26" t="s">
        <v>288</v>
      </c>
      <c r="L47" s="30">
        <v>0.45</v>
      </c>
      <c r="M47" s="31" t="s">
        <v>63</v>
      </c>
      <c r="N47" s="26" t="s">
        <v>149</v>
      </c>
      <c r="O47" s="239">
        <v>2.25</v>
      </c>
      <c r="P47" s="30">
        <v>1.4</v>
      </c>
    </row>
    <row r="48" spans="1:16" x14ac:dyDescent="0.25">
      <c r="A48" s="25">
        <f t="shared" si="1"/>
        <v>37</v>
      </c>
      <c r="B48" s="27"/>
      <c r="C48" s="183" t="s">
        <v>223</v>
      </c>
      <c r="D48" s="183">
        <v>63</v>
      </c>
      <c r="E48" s="27" t="s">
        <v>86</v>
      </c>
      <c r="F48" s="29">
        <v>0.45</v>
      </c>
      <c r="G48" s="240" t="s">
        <v>2446</v>
      </c>
      <c r="H48" s="237">
        <f>DATE(91,5,17)</f>
        <v>33375</v>
      </c>
      <c r="I48" s="26" t="s">
        <v>67</v>
      </c>
      <c r="J48" s="28">
        <v>1</v>
      </c>
      <c r="K48" s="26" t="s">
        <v>288</v>
      </c>
      <c r="L48" s="30">
        <v>0.45</v>
      </c>
      <c r="M48" s="31" t="s">
        <v>63</v>
      </c>
      <c r="N48" s="26" t="s">
        <v>149</v>
      </c>
      <c r="O48" s="239">
        <v>2.25</v>
      </c>
      <c r="P48" s="30">
        <v>1.4</v>
      </c>
    </row>
    <row r="49" spans="1:16" x14ac:dyDescent="0.25">
      <c r="A49" s="25">
        <f t="shared" si="1"/>
        <v>38</v>
      </c>
      <c r="B49" s="27"/>
      <c r="C49" s="183" t="s">
        <v>70</v>
      </c>
      <c r="D49" s="183">
        <v>129</v>
      </c>
      <c r="E49" s="27"/>
      <c r="F49" s="29">
        <v>0.4</v>
      </c>
      <c r="G49" s="29" t="s">
        <v>2447</v>
      </c>
      <c r="H49" s="237">
        <f>DATE(91,5,17)</f>
        <v>33375</v>
      </c>
      <c r="I49" s="26" t="s">
        <v>657</v>
      </c>
      <c r="J49" s="28">
        <v>1</v>
      </c>
      <c r="K49" s="26" t="s">
        <v>53</v>
      </c>
      <c r="L49" s="30">
        <v>0.4</v>
      </c>
      <c r="M49" s="31" t="s">
        <v>63</v>
      </c>
      <c r="N49" s="26" t="s">
        <v>149</v>
      </c>
      <c r="O49" s="239">
        <v>2.2999999999999998</v>
      </c>
      <c r="P49" s="30">
        <v>1.5</v>
      </c>
    </row>
    <row r="50" spans="1:16" x14ac:dyDescent="0.25">
      <c r="A50" s="25">
        <f t="shared" si="1"/>
        <v>39</v>
      </c>
      <c r="B50" s="27"/>
      <c r="C50" s="183" t="s">
        <v>39</v>
      </c>
      <c r="D50" s="183">
        <v>2538</v>
      </c>
      <c r="E50" s="27"/>
      <c r="F50" s="29">
        <v>0.28999999999999998</v>
      </c>
      <c r="G50" s="29" t="s">
        <v>2448</v>
      </c>
      <c r="H50" s="237">
        <f>DATE(91,5,22)</f>
        <v>33380</v>
      </c>
      <c r="I50" s="26" t="s">
        <v>657</v>
      </c>
      <c r="J50" s="28">
        <v>1</v>
      </c>
      <c r="K50" s="26" t="s">
        <v>53</v>
      </c>
      <c r="L50" s="30">
        <v>0.28999999999999998</v>
      </c>
      <c r="M50" s="31" t="s">
        <v>63</v>
      </c>
      <c r="N50" s="26" t="s">
        <v>2449</v>
      </c>
      <c r="O50" s="239">
        <v>1.65</v>
      </c>
      <c r="P50" s="30">
        <v>1.5</v>
      </c>
    </row>
    <row r="51" spans="1:16" x14ac:dyDescent="0.25">
      <c r="A51" s="25">
        <f t="shared" si="1"/>
        <v>40</v>
      </c>
      <c r="B51" s="27"/>
      <c r="C51" s="183" t="s">
        <v>1332</v>
      </c>
      <c r="D51" s="183">
        <v>147</v>
      </c>
      <c r="E51" s="27"/>
      <c r="F51" s="29">
        <v>0.19</v>
      </c>
      <c r="G51" s="29" t="s">
        <v>2259</v>
      </c>
      <c r="H51" s="237">
        <f>DATE(91,5,24)</f>
        <v>33382</v>
      </c>
      <c r="I51" s="26" t="s">
        <v>657</v>
      </c>
      <c r="J51" s="28">
        <v>2</v>
      </c>
      <c r="K51" s="26" t="s">
        <v>2450</v>
      </c>
      <c r="L51" s="30">
        <v>0.38</v>
      </c>
      <c r="M51" s="31" t="s">
        <v>63</v>
      </c>
      <c r="N51" s="26" t="s">
        <v>232</v>
      </c>
      <c r="O51" s="239">
        <v>2.2999999999999998</v>
      </c>
      <c r="P51" s="30">
        <v>1.25</v>
      </c>
    </row>
    <row r="52" spans="1:16" x14ac:dyDescent="0.25">
      <c r="A52" s="25">
        <f t="shared" si="1"/>
        <v>41</v>
      </c>
      <c r="B52" s="27"/>
      <c r="C52" s="183" t="s">
        <v>1332</v>
      </c>
      <c r="D52" s="183">
        <v>148</v>
      </c>
      <c r="E52" s="27"/>
      <c r="F52" s="29">
        <v>0.23</v>
      </c>
      <c r="G52" s="29" t="s">
        <v>2259</v>
      </c>
      <c r="H52" s="237">
        <f>DATE(91,5,24)</f>
        <v>33382</v>
      </c>
      <c r="I52" s="26" t="s">
        <v>657</v>
      </c>
      <c r="J52" s="28">
        <v>2</v>
      </c>
      <c r="K52" s="26" t="s">
        <v>2450</v>
      </c>
      <c r="L52" s="30">
        <v>0.46</v>
      </c>
      <c r="M52" s="31" t="s">
        <v>63</v>
      </c>
      <c r="N52" s="26" t="s">
        <v>232</v>
      </c>
      <c r="O52" s="239">
        <v>1.95</v>
      </c>
      <c r="P52" s="30">
        <v>1.25</v>
      </c>
    </row>
    <row r="53" spans="1:16" x14ac:dyDescent="0.25">
      <c r="A53" s="25">
        <f t="shared" si="1"/>
        <v>42</v>
      </c>
      <c r="B53" s="27"/>
      <c r="C53" s="183" t="s">
        <v>1332</v>
      </c>
      <c r="D53" s="183">
        <v>145</v>
      </c>
      <c r="E53" s="27"/>
      <c r="F53" s="29">
        <v>0.28999999999999998</v>
      </c>
      <c r="G53" s="29" t="s">
        <v>2259</v>
      </c>
      <c r="H53" s="237">
        <f>DATE(91,5,24)</f>
        <v>33382</v>
      </c>
      <c r="I53" s="26" t="s">
        <v>657</v>
      </c>
      <c r="J53" s="28">
        <v>2</v>
      </c>
      <c r="K53" s="26" t="s">
        <v>115</v>
      </c>
      <c r="L53" s="30">
        <v>0.57999999999999996</v>
      </c>
      <c r="M53" s="31" t="s">
        <v>63</v>
      </c>
      <c r="N53" s="26" t="s">
        <v>232</v>
      </c>
      <c r="O53" s="239">
        <v>2.1</v>
      </c>
      <c r="P53" s="30">
        <v>1.25</v>
      </c>
    </row>
    <row r="54" spans="1:16" x14ac:dyDescent="0.25">
      <c r="A54" s="25">
        <f t="shared" si="1"/>
        <v>43</v>
      </c>
      <c r="B54" s="27"/>
      <c r="C54" s="183" t="s">
        <v>1330</v>
      </c>
      <c r="D54" s="183">
        <v>5</v>
      </c>
      <c r="E54" s="27"/>
      <c r="F54" s="29">
        <v>0.19</v>
      </c>
      <c r="G54" s="29" t="s">
        <v>2451</v>
      </c>
      <c r="H54" s="237">
        <f>DATE(91,5,24)</f>
        <v>33382</v>
      </c>
      <c r="I54" s="26" t="s">
        <v>657</v>
      </c>
      <c r="J54" s="28">
        <v>1</v>
      </c>
      <c r="K54" s="26" t="s">
        <v>473</v>
      </c>
      <c r="L54" s="30">
        <v>0.19</v>
      </c>
      <c r="M54" s="31" t="s">
        <v>63</v>
      </c>
      <c r="N54" s="26" t="s">
        <v>232</v>
      </c>
      <c r="O54" s="239">
        <v>1.65</v>
      </c>
      <c r="P54" s="30">
        <v>1.25</v>
      </c>
    </row>
    <row r="55" spans="1:16" x14ac:dyDescent="0.25">
      <c r="A55" s="25">
        <f t="shared" si="1"/>
        <v>44</v>
      </c>
      <c r="B55" s="27"/>
      <c r="C55" s="183" t="s">
        <v>39</v>
      </c>
      <c r="D55" s="183">
        <v>2453</v>
      </c>
      <c r="E55" s="27"/>
      <c r="F55" s="29">
        <v>0.05</v>
      </c>
      <c r="G55" s="29" t="s">
        <v>2452</v>
      </c>
      <c r="H55" s="237">
        <f>DATE(91,5,25)</f>
        <v>33383</v>
      </c>
      <c r="I55" s="26" t="s">
        <v>657</v>
      </c>
      <c r="J55" s="28">
        <v>8</v>
      </c>
      <c r="K55" s="241" t="s">
        <v>2049</v>
      </c>
      <c r="L55" s="30">
        <v>0.4</v>
      </c>
      <c r="M55" s="31" t="s">
        <v>63</v>
      </c>
      <c r="N55" s="26" t="s">
        <v>1969</v>
      </c>
      <c r="O55" s="239">
        <v>1.75</v>
      </c>
      <c r="P55" s="30">
        <v>10</v>
      </c>
    </row>
    <row r="56" spans="1:16" x14ac:dyDescent="0.25">
      <c r="A56" s="25">
        <f t="shared" si="1"/>
        <v>45</v>
      </c>
      <c r="B56" s="27"/>
      <c r="C56" s="183" t="s">
        <v>39</v>
      </c>
      <c r="D56" s="183">
        <v>2457</v>
      </c>
      <c r="E56" s="27" t="s">
        <v>39</v>
      </c>
      <c r="F56" s="29">
        <v>0.1</v>
      </c>
      <c r="G56" s="29" t="s">
        <v>2453</v>
      </c>
      <c r="H56" s="237">
        <f>DATE(91,5,25)</f>
        <v>33383</v>
      </c>
      <c r="I56" s="26" t="s">
        <v>657</v>
      </c>
      <c r="J56" s="28">
        <v>3</v>
      </c>
      <c r="K56" s="26" t="s">
        <v>1005</v>
      </c>
      <c r="L56" s="30">
        <v>0.3</v>
      </c>
      <c r="M56" s="31" t="s">
        <v>63</v>
      </c>
      <c r="N56" s="26" t="s">
        <v>1969</v>
      </c>
      <c r="O56" s="239">
        <v>1.75</v>
      </c>
      <c r="P56" s="30">
        <v>3.75</v>
      </c>
    </row>
    <row r="57" spans="1:16" x14ac:dyDescent="0.25">
      <c r="A57" s="25">
        <f t="shared" si="1"/>
        <v>46</v>
      </c>
      <c r="B57" s="27"/>
      <c r="C57" s="183" t="s">
        <v>39</v>
      </c>
      <c r="D57" s="183">
        <v>2531</v>
      </c>
      <c r="E57" s="27"/>
      <c r="F57" s="29">
        <v>0.28999999999999998</v>
      </c>
      <c r="G57" s="29" t="s">
        <v>2454</v>
      </c>
      <c r="H57" s="237">
        <f>DATE(91,5,30)</f>
        <v>33388</v>
      </c>
      <c r="I57" s="26" t="s">
        <v>657</v>
      </c>
      <c r="J57" s="109">
        <v>1</v>
      </c>
      <c r="K57" s="26" t="s">
        <v>53</v>
      </c>
      <c r="L57" s="30">
        <v>0.28999999999999998</v>
      </c>
      <c r="M57" s="31" t="s">
        <v>63</v>
      </c>
      <c r="N57" s="26" t="s">
        <v>2455</v>
      </c>
      <c r="O57" s="239">
        <v>1.65</v>
      </c>
      <c r="P57" s="30">
        <v>1</v>
      </c>
    </row>
    <row r="58" spans="1:16" x14ac:dyDescent="0.25">
      <c r="A58" s="25">
        <f t="shared" si="1"/>
        <v>47</v>
      </c>
      <c r="B58" s="27"/>
      <c r="C58" s="183" t="s">
        <v>39</v>
      </c>
      <c r="D58" s="184" t="s">
        <v>2456</v>
      </c>
      <c r="E58" s="27" t="s">
        <v>86</v>
      </c>
      <c r="F58" s="29">
        <v>0.28999999999999998</v>
      </c>
      <c r="G58" s="29" t="s">
        <v>2457</v>
      </c>
      <c r="H58" s="237">
        <f>DATE(91,5,31)</f>
        <v>33389</v>
      </c>
      <c r="I58" s="26" t="s">
        <v>101</v>
      </c>
      <c r="J58" s="28">
        <v>5</v>
      </c>
      <c r="K58" s="26" t="s">
        <v>1660</v>
      </c>
      <c r="L58" s="30">
        <v>1.45</v>
      </c>
      <c r="M58" s="31" t="s">
        <v>63</v>
      </c>
      <c r="N58" s="26" t="s">
        <v>2458</v>
      </c>
      <c r="O58" s="239">
        <v>4</v>
      </c>
      <c r="P58" s="30">
        <v>3</v>
      </c>
    </row>
    <row r="59" spans="1:16" x14ac:dyDescent="0.25">
      <c r="A59" s="25">
        <f t="shared" si="1"/>
        <v>48</v>
      </c>
      <c r="B59" s="27"/>
      <c r="C59" s="183" t="s">
        <v>39</v>
      </c>
      <c r="D59" s="183">
        <v>2189</v>
      </c>
      <c r="E59" s="27"/>
      <c r="F59" s="29">
        <v>0.52</v>
      </c>
      <c r="G59" s="29" t="s">
        <v>2459</v>
      </c>
      <c r="H59" s="237">
        <f>DATE(91,6,3)</f>
        <v>33392</v>
      </c>
      <c r="I59" s="26" t="s">
        <v>657</v>
      </c>
      <c r="J59" s="183">
        <v>1</v>
      </c>
      <c r="K59" s="26" t="s">
        <v>53</v>
      </c>
      <c r="L59" s="30">
        <v>0.52</v>
      </c>
      <c r="M59" s="31" t="s">
        <v>63</v>
      </c>
      <c r="N59" s="26" t="s">
        <v>211</v>
      </c>
      <c r="O59" s="239">
        <v>2.0499999999999998</v>
      </c>
      <c r="P59" s="30">
        <v>1.4</v>
      </c>
    </row>
    <row r="60" spans="1:16" x14ac:dyDescent="0.25">
      <c r="A60" s="25">
        <f t="shared" si="1"/>
        <v>49</v>
      </c>
      <c r="B60" s="27"/>
      <c r="C60" s="183" t="s">
        <v>39</v>
      </c>
      <c r="D60" s="183">
        <v>2550</v>
      </c>
      <c r="E60" s="27"/>
      <c r="F60" s="29">
        <v>0.28999999999999998</v>
      </c>
      <c r="G60" s="27" t="s">
        <v>2460</v>
      </c>
      <c r="H60" s="237">
        <f>DATE(91,6,8)</f>
        <v>33397</v>
      </c>
      <c r="I60" s="26" t="s">
        <v>657</v>
      </c>
      <c r="J60" s="183">
        <v>1</v>
      </c>
      <c r="K60" s="27" t="s">
        <v>53</v>
      </c>
      <c r="L60" s="30">
        <v>0.28999999999999998</v>
      </c>
      <c r="M60" s="31" t="s">
        <v>63</v>
      </c>
      <c r="N60" s="27" t="s">
        <v>2461</v>
      </c>
      <c r="O60" s="239">
        <v>1.65</v>
      </c>
      <c r="P60" s="30">
        <v>1.25</v>
      </c>
    </row>
    <row r="61" spans="1:16" x14ac:dyDescent="0.25">
      <c r="A61" s="25">
        <f t="shared" si="1"/>
        <v>50</v>
      </c>
      <c r="B61" s="26" t="s">
        <v>39</v>
      </c>
      <c r="C61" s="27" t="s">
        <v>128</v>
      </c>
      <c r="D61" s="27">
        <v>155</v>
      </c>
      <c r="E61" s="27"/>
      <c r="F61" s="243">
        <v>0.19</v>
      </c>
      <c r="G61" s="27" t="s">
        <v>2462</v>
      </c>
      <c r="H61" s="237">
        <f>DATE(91,6,14)</f>
        <v>33403</v>
      </c>
      <c r="I61" s="26" t="s">
        <v>657</v>
      </c>
      <c r="J61" s="183">
        <v>1</v>
      </c>
      <c r="K61" s="30" t="s">
        <v>473</v>
      </c>
      <c r="L61" s="30">
        <v>0.19</v>
      </c>
      <c r="M61" s="242" t="s">
        <v>63</v>
      </c>
      <c r="N61" s="27" t="s">
        <v>2463</v>
      </c>
      <c r="O61" s="239">
        <v>1.65</v>
      </c>
      <c r="P61" s="30">
        <v>1</v>
      </c>
    </row>
    <row r="62" spans="1:16" x14ac:dyDescent="0.25">
      <c r="A62" s="25">
        <f t="shared" si="1"/>
        <v>51</v>
      </c>
      <c r="B62" s="27"/>
      <c r="C62" s="27"/>
      <c r="D62" s="27">
        <v>2541</v>
      </c>
      <c r="E62" s="27"/>
      <c r="F62" s="29">
        <v>9.9499999999999993</v>
      </c>
      <c r="G62" s="27" t="s">
        <v>1417</v>
      </c>
      <c r="H62" s="237">
        <f>DATE(91,6,16)</f>
        <v>33405</v>
      </c>
      <c r="I62" s="26" t="s">
        <v>657</v>
      </c>
      <c r="J62" s="183">
        <v>1</v>
      </c>
      <c r="K62" s="30" t="s">
        <v>53</v>
      </c>
      <c r="L62" s="30">
        <v>9.9499999999999993</v>
      </c>
      <c r="M62" s="242" t="s">
        <v>63</v>
      </c>
      <c r="N62" s="236" t="s">
        <v>721</v>
      </c>
      <c r="O62" s="239">
        <v>18.75</v>
      </c>
      <c r="P62" s="30">
        <v>15</v>
      </c>
    </row>
    <row r="63" spans="1:16" x14ac:dyDescent="0.25">
      <c r="A63" s="32"/>
      <c r="B63" s="27"/>
      <c r="C63" s="27"/>
      <c r="D63" s="27"/>
      <c r="E63" s="27"/>
      <c r="F63" s="29"/>
      <c r="G63" s="27"/>
      <c r="H63" s="27"/>
      <c r="I63" s="27"/>
      <c r="J63" s="183" t="s">
        <v>39</v>
      </c>
      <c r="K63" s="30"/>
      <c r="L63" s="30"/>
      <c r="M63" s="242"/>
      <c r="N63" s="27"/>
      <c r="O63" s="239"/>
      <c r="P63" s="30"/>
    </row>
    <row r="64" spans="1:16" x14ac:dyDescent="0.25">
      <c r="A64" s="32"/>
      <c r="B64" s="27"/>
      <c r="C64" s="27"/>
      <c r="D64" s="27"/>
      <c r="E64" s="27"/>
      <c r="F64" s="29"/>
      <c r="G64" s="27"/>
      <c r="H64" s="27"/>
      <c r="I64" s="27"/>
      <c r="J64" s="183" t="s">
        <v>39</v>
      </c>
      <c r="K64" s="30"/>
      <c r="L64" s="30"/>
      <c r="M64" s="242"/>
      <c r="N64" s="27"/>
      <c r="O64" s="239"/>
      <c r="P64" s="30"/>
    </row>
    <row r="65" spans="1:16" x14ac:dyDescent="0.25">
      <c r="A65" s="32"/>
      <c r="B65" s="27"/>
      <c r="C65" s="27"/>
      <c r="D65" s="27"/>
      <c r="E65" s="27"/>
      <c r="F65" s="29"/>
      <c r="G65" s="27"/>
      <c r="H65" s="27"/>
      <c r="I65" s="27"/>
      <c r="J65" s="183" t="s">
        <v>39</v>
      </c>
      <c r="K65" s="30"/>
      <c r="L65" s="30"/>
      <c r="M65" s="242"/>
      <c r="N65" s="27"/>
      <c r="O65" s="239"/>
      <c r="P65" s="30"/>
    </row>
    <row r="66" spans="1:16" x14ac:dyDescent="0.25">
      <c r="A66" s="32"/>
      <c r="B66" s="27"/>
      <c r="C66" s="27"/>
      <c r="D66" s="27"/>
      <c r="E66" s="27"/>
      <c r="F66" s="29"/>
      <c r="G66" s="27"/>
      <c r="H66" s="27"/>
      <c r="I66" s="27"/>
      <c r="J66" s="183" t="s">
        <v>39</v>
      </c>
      <c r="K66" s="30"/>
      <c r="L66" s="30"/>
      <c r="M66" s="242"/>
      <c r="N66" s="27"/>
      <c r="O66" s="239"/>
      <c r="P66" s="30"/>
    </row>
    <row r="67" spans="1:16" x14ac:dyDescent="0.25">
      <c r="A67" s="32"/>
      <c r="B67" s="27"/>
      <c r="C67" s="27"/>
      <c r="D67" s="27"/>
      <c r="E67" s="27"/>
      <c r="F67" s="29"/>
      <c r="G67" s="27"/>
      <c r="H67" s="27"/>
      <c r="I67" s="27"/>
      <c r="J67" s="183" t="s">
        <v>39</v>
      </c>
      <c r="K67" s="30"/>
      <c r="L67" s="30"/>
      <c r="M67" s="242"/>
      <c r="N67" s="27"/>
      <c r="O67" s="239"/>
      <c r="P67" s="30"/>
    </row>
    <row r="68" spans="1:16" x14ac:dyDescent="0.25">
      <c r="A68" s="32"/>
      <c r="B68" s="27"/>
      <c r="C68" s="27"/>
      <c r="D68" s="27"/>
      <c r="E68" s="27"/>
      <c r="F68" s="29"/>
      <c r="G68" s="27"/>
      <c r="H68" s="27"/>
      <c r="I68" s="27"/>
      <c r="J68" s="183" t="s">
        <v>39</v>
      </c>
      <c r="K68" s="30"/>
      <c r="L68" s="30"/>
      <c r="M68" s="242"/>
      <c r="N68" s="27"/>
      <c r="O68" s="239"/>
      <c r="P68" s="30"/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183" t="s">
        <v>39</v>
      </c>
      <c r="K69" s="30"/>
      <c r="L69" s="30"/>
      <c r="M69" s="242"/>
      <c r="N69" s="27"/>
      <c r="O69" s="239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183" t="s">
        <v>39</v>
      </c>
      <c r="K70" s="30"/>
      <c r="L70" s="30"/>
      <c r="M70" s="242"/>
      <c r="N70" s="27"/>
      <c r="O70" s="239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183" t="s">
        <v>39</v>
      </c>
      <c r="K71" s="30"/>
      <c r="L71" s="30"/>
      <c r="M71" s="242"/>
      <c r="N71" s="27"/>
      <c r="O71" s="239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44"/>
      <c r="K72" s="30"/>
      <c r="L72" s="30"/>
      <c r="M72" s="242"/>
      <c r="N72" s="27"/>
      <c r="O72" s="239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44"/>
      <c r="K73" s="30"/>
      <c r="L73" s="30"/>
      <c r="M73" s="242"/>
      <c r="N73" s="27"/>
      <c r="O73" s="239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44"/>
      <c r="K74" s="30"/>
      <c r="L74" s="30"/>
      <c r="M74" s="242"/>
      <c r="N74" s="27"/>
      <c r="O74" s="239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44"/>
      <c r="K75" s="30"/>
      <c r="L75" s="30"/>
      <c r="M75" s="242"/>
      <c r="N75" s="27"/>
      <c r="O75" s="239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44"/>
      <c r="K76" s="30"/>
      <c r="L76" s="30"/>
      <c r="M76" s="242"/>
      <c r="N76" s="27"/>
      <c r="O76" s="239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44"/>
      <c r="K77" s="30"/>
      <c r="L77" s="30"/>
      <c r="M77" s="242"/>
      <c r="N77" s="27"/>
      <c r="O77" s="239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44"/>
      <c r="K78" s="30"/>
      <c r="L78" s="30"/>
      <c r="M78" s="242"/>
      <c r="N78" s="27"/>
      <c r="O78" s="239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44"/>
      <c r="K79" s="30"/>
      <c r="L79" s="30"/>
      <c r="M79" s="242"/>
      <c r="N79" s="27"/>
      <c r="O79" s="239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44"/>
      <c r="K80" s="30"/>
      <c r="L80" s="30"/>
      <c r="M80" s="242"/>
      <c r="N80" s="27"/>
      <c r="O80" s="239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45"/>
      <c r="K81" s="27"/>
      <c r="L81" s="30"/>
      <c r="M81" s="242"/>
      <c r="N81" s="27"/>
      <c r="O81" s="239"/>
      <c r="P81" s="30"/>
    </row>
    <row r="82" spans="1:16" ht="16.5" thickBot="1" x14ac:dyDescent="0.3">
      <c r="A82" s="32"/>
      <c r="B82" s="27"/>
      <c r="C82" s="27"/>
      <c r="D82" s="27"/>
      <c r="E82" s="27"/>
      <c r="F82" s="29"/>
      <c r="G82" s="27"/>
      <c r="H82" s="27"/>
      <c r="I82" s="27"/>
      <c r="J82" s="245"/>
      <c r="K82" s="27"/>
      <c r="L82" s="30"/>
      <c r="M82" s="246"/>
      <c r="N82" s="86"/>
      <c r="O82" s="247"/>
      <c r="P82" s="86"/>
    </row>
    <row r="83" spans="1:16" ht="16.5" thickTop="1" x14ac:dyDescent="0.25">
      <c r="A83" s="175"/>
      <c r="B83" s="138"/>
      <c r="C83" s="138"/>
      <c r="D83" s="138"/>
      <c r="E83" s="138"/>
      <c r="F83" s="139"/>
      <c r="G83" s="138"/>
      <c r="H83" s="138"/>
      <c r="I83" s="138"/>
      <c r="J83" s="138"/>
      <c r="K83" s="138"/>
      <c r="L83" s="160"/>
      <c r="M83" s="159"/>
      <c r="N83" s="159"/>
      <c r="O83" s="208"/>
      <c r="P83" s="161"/>
    </row>
    <row r="84" spans="1:16" x14ac:dyDescent="0.25">
      <c r="A84" s="178"/>
      <c r="B84" s="143"/>
      <c r="C84" s="143"/>
      <c r="D84" s="143"/>
      <c r="E84" s="143"/>
      <c r="F84" s="145"/>
      <c r="G84" s="143"/>
      <c r="H84" s="143"/>
      <c r="I84" s="143"/>
      <c r="J84" s="143"/>
      <c r="K84" s="143"/>
      <c r="L84" s="165"/>
      <c r="O84" s="209"/>
      <c r="P84" s="166"/>
    </row>
    <row r="85" spans="1:16" x14ac:dyDescent="0.25">
      <c r="A85" s="178"/>
      <c r="B85" s="143"/>
      <c r="C85" s="143"/>
      <c r="D85" s="143"/>
      <c r="E85" s="143"/>
      <c r="F85" s="145"/>
      <c r="G85" s="143"/>
      <c r="H85" s="143"/>
      <c r="I85" s="143"/>
      <c r="J85" s="143"/>
      <c r="K85" s="143"/>
      <c r="L85" s="165"/>
      <c r="O85" s="209"/>
      <c r="P85" s="166"/>
    </row>
    <row r="86" spans="1:16" x14ac:dyDescent="0.25">
      <c r="A86" s="178"/>
      <c r="B86" s="143"/>
      <c r="C86" s="143"/>
      <c r="D86" s="143"/>
      <c r="E86" s="143"/>
      <c r="F86" s="145"/>
      <c r="G86" s="143"/>
      <c r="H86" s="143"/>
      <c r="I86" s="143"/>
      <c r="J86" s="143"/>
      <c r="K86" s="143"/>
      <c r="L86" s="165"/>
      <c r="O86" s="210"/>
      <c r="P86" s="166"/>
    </row>
    <row r="87" spans="1:16" x14ac:dyDescent="0.25">
      <c r="A87" s="178"/>
      <c r="B87" s="143"/>
      <c r="C87" s="143"/>
      <c r="D87" s="143"/>
      <c r="E87" s="143"/>
      <c r="F87" s="145"/>
      <c r="G87" s="143"/>
      <c r="H87" s="143"/>
      <c r="I87" s="143"/>
      <c r="J87" s="143"/>
      <c r="K87" s="143"/>
      <c r="L87" s="165"/>
      <c r="O87" s="210"/>
      <c r="P87" s="166"/>
    </row>
    <row r="88" spans="1:16" x14ac:dyDescent="0.25">
      <c r="A88" s="178"/>
      <c r="B88" s="143"/>
      <c r="C88" s="143"/>
      <c r="D88" s="143"/>
      <c r="E88" s="143"/>
      <c r="F88" s="145"/>
      <c r="G88" s="143"/>
      <c r="H88" s="143"/>
      <c r="I88" s="143"/>
      <c r="J88" s="143"/>
      <c r="K88" s="143"/>
      <c r="L88" s="165"/>
      <c r="O88" s="210"/>
      <c r="P88" s="166"/>
    </row>
    <row r="89" spans="1:16" x14ac:dyDescent="0.25">
      <c r="A89" s="178"/>
      <c r="B89" s="143"/>
      <c r="C89" s="143"/>
      <c r="D89" s="143"/>
      <c r="E89" s="143"/>
      <c r="F89" s="145"/>
      <c r="G89" s="143"/>
      <c r="H89" s="143"/>
      <c r="I89" s="143"/>
      <c r="J89" s="143"/>
      <c r="K89" s="143"/>
      <c r="L89" s="165"/>
      <c r="O89" s="209"/>
      <c r="P89" s="166"/>
    </row>
    <row r="90" spans="1:16" ht="16.5" thickBot="1" x14ac:dyDescent="0.3">
      <c r="A90" s="181"/>
      <c r="B90" s="168"/>
      <c r="C90" s="168"/>
      <c r="D90" s="168"/>
      <c r="E90" s="168"/>
      <c r="F90" s="169"/>
      <c r="G90" s="168"/>
      <c r="H90" s="168"/>
      <c r="I90" s="168"/>
      <c r="J90" s="168"/>
      <c r="K90" s="168"/>
      <c r="L90" s="171"/>
      <c r="M90" s="168"/>
      <c r="N90" s="168"/>
      <c r="O90" s="171"/>
      <c r="P90" s="172"/>
    </row>
    <row r="91" spans="1:16" ht="16.5" thickTop="1" x14ac:dyDescent="0.25">
      <c r="A91" s="248"/>
      <c r="B91" s="249"/>
      <c r="C91" s="249"/>
      <c r="D91" s="249"/>
      <c r="E91" s="249"/>
      <c r="F91" s="250"/>
      <c r="G91" s="249"/>
      <c r="H91" s="249"/>
      <c r="I91" s="249"/>
      <c r="J91" s="249"/>
      <c r="K91" s="249"/>
      <c r="L91" s="251"/>
      <c r="M91" s="249"/>
      <c r="N91" s="249"/>
      <c r="O91" s="251"/>
      <c r="P91" s="251"/>
    </row>
    <row r="92" spans="1:16" x14ac:dyDescent="0.25">
      <c r="A92" s="248"/>
      <c r="B92" s="249"/>
      <c r="C92" s="249"/>
      <c r="D92" s="249"/>
      <c r="E92" s="249"/>
      <c r="F92" s="250"/>
      <c r="G92" s="249"/>
      <c r="H92" s="249"/>
      <c r="I92" s="249"/>
      <c r="J92" s="249"/>
      <c r="K92" s="249"/>
      <c r="L92" s="251"/>
      <c r="M92" s="249"/>
      <c r="N92" s="249"/>
      <c r="O92" s="251"/>
      <c r="P92" s="251"/>
    </row>
    <row r="93" spans="1:16" x14ac:dyDescent="0.25">
      <c r="A93" s="248"/>
      <c r="B93" s="249"/>
      <c r="C93" s="249"/>
      <c r="D93" s="249"/>
      <c r="E93" s="249"/>
      <c r="F93" s="250"/>
      <c r="G93" s="249"/>
      <c r="H93" s="249"/>
      <c r="I93" s="249"/>
      <c r="J93" s="249"/>
      <c r="K93" s="249"/>
      <c r="L93" s="251"/>
      <c r="M93" s="249"/>
      <c r="N93" s="249"/>
      <c r="O93" s="251"/>
      <c r="P93" s="251"/>
    </row>
    <row r="94" spans="1:16" x14ac:dyDescent="0.25">
      <c r="A94" s="248"/>
      <c r="B94" s="249"/>
      <c r="C94" s="249"/>
      <c r="D94" s="249"/>
      <c r="E94" s="249"/>
      <c r="F94" s="250"/>
      <c r="G94" s="249"/>
      <c r="H94" s="249"/>
      <c r="I94" s="249"/>
      <c r="J94" s="249"/>
      <c r="K94" s="249"/>
      <c r="L94" s="251"/>
      <c r="M94" s="249"/>
      <c r="N94" s="249"/>
      <c r="O94" s="251"/>
      <c r="P94" s="251"/>
    </row>
    <row r="95" spans="1:16" x14ac:dyDescent="0.25">
      <c r="A95" s="248"/>
      <c r="B95" s="249"/>
      <c r="C95" s="249"/>
      <c r="D95" s="249"/>
      <c r="E95" s="249"/>
      <c r="F95" s="250"/>
      <c r="G95" s="249"/>
      <c r="H95" s="249"/>
      <c r="I95" s="249"/>
      <c r="J95" s="249"/>
      <c r="K95" s="249"/>
      <c r="L95" s="251"/>
      <c r="M95" s="249"/>
      <c r="N95" s="249"/>
      <c r="O95" s="251"/>
      <c r="P95" s="251"/>
    </row>
    <row r="96" spans="1:16" x14ac:dyDescent="0.25">
      <c r="A96" s="248"/>
      <c r="B96" s="249"/>
      <c r="C96" s="249"/>
      <c r="D96" s="249"/>
      <c r="E96" s="249"/>
      <c r="F96" s="250"/>
      <c r="G96" s="249"/>
      <c r="H96" s="249"/>
      <c r="I96" s="249"/>
      <c r="J96" s="249"/>
      <c r="K96" s="249"/>
      <c r="L96" s="251"/>
      <c r="M96" s="249"/>
      <c r="N96" s="249"/>
      <c r="O96" s="251"/>
      <c r="P96" s="251"/>
    </row>
    <row r="97" spans="1:17" x14ac:dyDescent="0.25">
      <c r="A97" s="248"/>
      <c r="B97" s="249"/>
      <c r="C97" s="249"/>
      <c r="D97" s="249"/>
      <c r="E97" s="249"/>
      <c r="F97" s="250"/>
      <c r="G97" s="249"/>
      <c r="H97" s="249"/>
      <c r="I97" s="249"/>
      <c r="J97" s="249"/>
      <c r="K97" s="249"/>
      <c r="L97" s="251"/>
      <c r="M97" s="249"/>
      <c r="N97" s="249"/>
      <c r="O97" s="251"/>
      <c r="P97" s="251"/>
    </row>
    <row r="98" spans="1:17" x14ac:dyDescent="0.25">
      <c r="A98" s="248"/>
      <c r="B98" s="249"/>
      <c r="C98" s="249"/>
      <c r="D98" s="249"/>
      <c r="E98" s="249"/>
      <c r="F98" s="250"/>
      <c r="G98" s="249"/>
      <c r="H98" s="249"/>
      <c r="I98" s="249"/>
      <c r="J98" s="249"/>
      <c r="K98" s="249"/>
      <c r="L98" s="251"/>
      <c r="M98" s="249"/>
      <c r="N98" s="249"/>
      <c r="O98" s="251"/>
      <c r="P98" s="251"/>
    </row>
    <row r="99" spans="1:17" x14ac:dyDescent="0.25">
      <c r="A99" s="248"/>
      <c r="B99" s="249"/>
      <c r="C99" s="249"/>
      <c r="D99" s="249"/>
      <c r="E99" s="249"/>
      <c r="F99" s="250"/>
      <c r="G99" s="249"/>
      <c r="H99" s="249"/>
      <c r="I99" s="249"/>
      <c r="J99" s="249"/>
      <c r="K99" s="249"/>
      <c r="L99" s="251"/>
      <c r="M99" s="249"/>
      <c r="N99" s="249"/>
      <c r="O99" s="251"/>
      <c r="P99" s="251"/>
    </row>
    <row r="100" spans="1:17" x14ac:dyDescent="0.25">
      <c r="A100" s="248"/>
      <c r="B100" s="249"/>
      <c r="C100" s="249"/>
      <c r="D100" s="249"/>
      <c r="E100" s="249"/>
      <c r="F100" s="250"/>
      <c r="G100" s="249"/>
      <c r="H100" s="249"/>
      <c r="I100" s="249"/>
      <c r="J100" s="249"/>
      <c r="K100" s="249"/>
      <c r="L100" s="251"/>
      <c r="M100" s="249"/>
      <c r="N100" s="249"/>
      <c r="O100" s="251"/>
      <c r="P100" s="251"/>
    </row>
    <row r="101" spans="1:17" x14ac:dyDescent="0.25">
      <c r="O101" s="12" t="s">
        <v>1271</v>
      </c>
      <c r="P101" s="12"/>
    </row>
    <row r="103" spans="1:17" ht="30.75" x14ac:dyDescent="0.45">
      <c r="A103" s="13" t="s">
        <v>16</v>
      </c>
      <c r="B103" s="14"/>
      <c r="C103" s="14"/>
      <c r="D103" s="14"/>
      <c r="E103" s="14"/>
      <c r="F103" s="14"/>
      <c r="G103" s="13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30.75" x14ac:dyDescent="0.45">
      <c r="A104" s="13" t="s">
        <v>1</v>
      </c>
      <c r="B104" s="14"/>
      <c r="C104" s="14"/>
      <c r="D104" s="14"/>
      <c r="E104" s="14"/>
      <c r="F104" s="14"/>
      <c r="G104" s="13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30.75" x14ac:dyDescent="0.45">
      <c r="A105" s="13">
        <v>1991</v>
      </c>
      <c r="B105" s="14"/>
      <c r="C105" s="14"/>
      <c r="D105" s="14"/>
      <c r="E105" s="14"/>
      <c r="F105" s="14"/>
      <c r="G105" s="13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25">
      <c r="O106" s="12" t="s">
        <v>3</v>
      </c>
    </row>
    <row r="108" spans="1:17" x14ac:dyDescent="0.25">
      <c r="A108" s="44" t="s">
        <v>18</v>
      </c>
      <c r="B108" s="16"/>
      <c r="C108" s="17" t="s">
        <v>19</v>
      </c>
      <c r="D108" s="18"/>
      <c r="E108" s="19"/>
      <c r="F108" s="20" t="s">
        <v>20</v>
      </c>
      <c r="G108" s="20" t="s">
        <v>21</v>
      </c>
      <c r="H108" s="20" t="s">
        <v>22</v>
      </c>
      <c r="I108" s="20" t="s">
        <v>23</v>
      </c>
      <c r="J108" s="20" t="s">
        <v>24</v>
      </c>
      <c r="K108" s="20" t="s">
        <v>25</v>
      </c>
      <c r="L108" s="20" t="s">
        <v>5</v>
      </c>
      <c r="M108" s="20" t="s">
        <v>26</v>
      </c>
      <c r="N108" s="20" t="s">
        <v>27</v>
      </c>
      <c r="O108" s="20" t="s">
        <v>28</v>
      </c>
      <c r="P108" s="20" t="s">
        <v>29</v>
      </c>
    </row>
    <row r="109" spans="1:17" ht="16.5" thickBot="1" x14ac:dyDescent="0.3">
      <c r="A109" s="21"/>
      <c r="B109" s="22"/>
      <c r="C109" s="23" t="s">
        <v>30</v>
      </c>
      <c r="D109" s="23" t="s">
        <v>31</v>
      </c>
      <c r="E109" s="24" t="s">
        <v>32</v>
      </c>
      <c r="F109" s="22"/>
      <c r="G109" s="22"/>
      <c r="H109" s="24" t="s">
        <v>33</v>
      </c>
      <c r="I109" s="24" t="s">
        <v>34</v>
      </c>
      <c r="J109" s="24" t="s">
        <v>35</v>
      </c>
      <c r="K109" s="24" t="s">
        <v>36</v>
      </c>
      <c r="L109" s="24" t="s">
        <v>10</v>
      </c>
      <c r="M109" s="24" t="s">
        <v>37</v>
      </c>
      <c r="N109" s="24" t="s">
        <v>38</v>
      </c>
      <c r="O109" s="24" t="s">
        <v>11</v>
      </c>
      <c r="P109" s="24" t="s">
        <v>10</v>
      </c>
    </row>
    <row r="110" spans="1:17" ht="16.5" thickTop="1" x14ac:dyDescent="0.25">
      <c r="A110" s="25">
        <v>52</v>
      </c>
      <c r="B110" s="26"/>
      <c r="C110" s="26" t="s">
        <v>70</v>
      </c>
      <c r="D110" s="28">
        <v>130</v>
      </c>
      <c r="E110" s="27"/>
      <c r="F110" s="29">
        <v>0.5</v>
      </c>
      <c r="G110" s="26" t="s">
        <v>2464</v>
      </c>
      <c r="H110" s="237">
        <f>DATE(91,6,21)</f>
        <v>33410</v>
      </c>
      <c r="I110" s="26" t="s">
        <v>657</v>
      </c>
      <c r="J110" s="28">
        <v>1</v>
      </c>
      <c r="K110" s="26" t="s">
        <v>53</v>
      </c>
      <c r="L110" s="30">
        <v>0.5</v>
      </c>
      <c r="M110" s="31" t="s">
        <v>63</v>
      </c>
      <c r="N110" s="26" t="s">
        <v>564</v>
      </c>
      <c r="O110" s="30">
        <v>2.4500000000000002</v>
      </c>
      <c r="P110" s="30">
        <v>1.5</v>
      </c>
    </row>
    <row r="111" spans="1:17" x14ac:dyDescent="0.25">
      <c r="A111" s="25">
        <f t="shared" ref="A111:A119" si="2">A110+1</f>
        <v>53</v>
      </c>
      <c r="B111" s="26" t="s">
        <v>86</v>
      </c>
      <c r="C111" s="27"/>
      <c r="D111" s="28">
        <v>2476</v>
      </c>
      <c r="E111" s="27"/>
      <c r="F111" s="29">
        <v>0.01</v>
      </c>
      <c r="G111" s="26" t="s">
        <v>2465</v>
      </c>
      <c r="H111" s="237">
        <f>DATE(91,6,22)</f>
        <v>33411</v>
      </c>
      <c r="I111" s="26" t="s">
        <v>657</v>
      </c>
      <c r="J111" s="28">
        <v>4</v>
      </c>
      <c r="K111" s="26" t="s">
        <v>53</v>
      </c>
      <c r="L111" s="239">
        <v>0.28999999999999998</v>
      </c>
      <c r="M111" s="31" t="s">
        <v>63</v>
      </c>
      <c r="N111" s="27" t="s">
        <v>2466</v>
      </c>
      <c r="O111" s="30">
        <v>1.7</v>
      </c>
      <c r="P111" s="30">
        <v>4</v>
      </c>
    </row>
    <row r="112" spans="1:17" x14ac:dyDescent="0.25">
      <c r="A112" s="25" t="s">
        <v>39</v>
      </c>
      <c r="B112" s="26" t="s">
        <v>200</v>
      </c>
      <c r="C112" s="27"/>
      <c r="D112" s="28">
        <v>2285</v>
      </c>
      <c r="E112" s="27"/>
      <c r="F112" s="29">
        <v>0.25</v>
      </c>
      <c r="G112" s="26" t="s">
        <v>2096</v>
      </c>
      <c r="H112" s="252"/>
      <c r="I112" s="26" t="s">
        <v>39</v>
      </c>
      <c r="J112" s="28">
        <v>1</v>
      </c>
      <c r="K112" s="26"/>
      <c r="L112" s="239"/>
      <c r="M112" s="31"/>
      <c r="N112" s="27"/>
      <c r="O112" s="30"/>
      <c r="P112" s="30"/>
    </row>
    <row r="113" spans="1:16" x14ac:dyDescent="0.25">
      <c r="A113" s="25">
        <v>54</v>
      </c>
      <c r="B113" s="27" t="s">
        <v>86</v>
      </c>
      <c r="C113" s="27"/>
      <c r="D113" s="28">
        <v>2478</v>
      </c>
      <c r="E113" s="27"/>
      <c r="F113" s="29">
        <v>0.03</v>
      </c>
      <c r="G113" s="26" t="s">
        <v>2467</v>
      </c>
      <c r="H113" s="237">
        <f>DATE(91,6,22)</f>
        <v>33411</v>
      </c>
      <c r="I113" s="26" t="s">
        <v>657</v>
      </c>
      <c r="J113" s="28">
        <v>4</v>
      </c>
      <c r="K113" s="26" t="s">
        <v>53</v>
      </c>
      <c r="L113" s="239">
        <v>0.31</v>
      </c>
      <c r="M113" s="31" t="s">
        <v>63</v>
      </c>
      <c r="N113" s="27" t="s">
        <v>2466</v>
      </c>
      <c r="O113" s="30">
        <v>1.7</v>
      </c>
      <c r="P113" s="30">
        <v>4</v>
      </c>
    </row>
    <row r="114" spans="1:16" x14ac:dyDescent="0.25">
      <c r="A114" s="25"/>
      <c r="B114" s="27" t="s">
        <v>200</v>
      </c>
      <c r="C114" s="27"/>
      <c r="D114" s="28">
        <v>2487</v>
      </c>
      <c r="E114" s="27"/>
      <c r="F114" s="29">
        <v>0.19</v>
      </c>
      <c r="G114" s="26" t="s">
        <v>2429</v>
      </c>
      <c r="H114" s="252"/>
      <c r="I114" s="26" t="s">
        <v>39</v>
      </c>
      <c r="J114" s="28">
        <v>1</v>
      </c>
      <c r="K114" s="26" t="s">
        <v>53</v>
      </c>
      <c r="L114" s="239"/>
      <c r="M114" s="31" t="s">
        <v>39</v>
      </c>
      <c r="N114" s="27"/>
      <c r="O114" s="30"/>
      <c r="P114" s="30"/>
    </row>
    <row r="115" spans="1:16" x14ac:dyDescent="0.25">
      <c r="A115" s="25">
        <v>55</v>
      </c>
      <c r="B115" s="27"/>
      <c r="C115" s="27"/>
      <c r="D115" s="28">
        <v>2480</v>
      </c>
      <c r="E115" s="27" t="s">
        <v>39</v>
      </c>
      <c r="F115" s="29">
        <v>0.3</v>
      </c>
      <c r="G115" s="26" t="s">
        <v>2468</v>
      </c>
      <c r="H115" s="237">
        <f>DATE(91,6,22)</f>
        <v>33411</v>
      </c>
      <c r="I115" s="26" t="s">
        <v>657</v>
      </c>
      <c r="J115" s="28">
        <v>1</v>
      </c>
      <c r="K115" s="26" t="s">
        <v>53</v>
      </c>
      <c r="L115" s="239">
        <v>0.3</v>
      </c>
      <c r="M115" s="31" t="s">
        <v>63</v>
      </c>
      <c r="N115" s="27" t="s">
        <v>2466</v>
      </c>
      <c r="O115" s="30">
        <v>1.7</v>
      </c>
      <c r="P115" s="30">
        <v>1.25</v>
      </c>
    </row>
    <row r="116" spans="1:16" x14ac:dyDescent="0.25">
      <c r="A116" s="25">
        <f t="shared" si="2"/>
        <v>56</v>
      </c>
      <c r="B116" s="27"/>
      <c r="C116" s="27"/>
      <c r="D116" s="253" t="s">
        <v>2469</v>
      </c>
      <c r="E116" s="27"/>
      <c r="F116" s="29">
        <v>0.28999999999999998</v>
      </c>
      <c r="G116" s="26" t="s">
        <v>2470</v>
      </c>
      <c r="H116" s="237">
        <f>DATE(91,6,25)</f>
        <v>33414</v>
      </c>
      <c r="I116" s="26" t="s">
        <v>657</v>
      </c>
      <c r="J116" s="28">
        <v>1</v>
      </c>
      <c r="K116" s="26" t="s">
        <v>2471</v>
      </c>
      <c r="L116" s="239">
        <v>0.28999999999999998</v>
      </c>
      <c r="M116" s="31" t="s">
        <v>63</v>
      </c>
      <c r="N116" s="27" t="s">
        <v>64</v>
      </c>
      <c r="O116" s="30">
        <v>1.65</v>
      </c>
      <c r="P116" s="30">
        <v>1.25</v>
      </c>
    </row>
    <row r="117" spans="1:16" s="272" customFormat="1" x14ac:dyDescent="0.25">
      <c r="A117" s="265">
        <f t="shared" si="2"/>
        <v>57</v>
      </c>
      <c r="B117" s="266"/>
      <c r="C117" s="266"/>
      <c r="D117" s="276" t="s">
        <v>2469</v>
      </c>
      <c r="E117" s="277" t="s">
        <v>86</v>
      </c>
      <c r="F117" s="268">
        <v>0.28999999999999998</v>
      </c>
      <c r="G117" s="269" t="s">
        <v>2470</v>
      </c>
      <c r="H117" s="278">
        <f>DATE(91,6,25)</f>
        <v>33414</v>
      </c>
      <c r="I117" s="269" t="s">
        <v>67</v>
      </c>
      <c r="J117" s="267">
        <v>18</v>
      </c>
      <c r="K117" s="279" t="s">
        <v>2423</v>
      </c>
      <c r="L117" s="280">
        <v>5.22</v>
      </c>
      <c r="M117" s="271" t="s">
        <v>63</v>
      </c>
      <c r="N117" s="266" t="s">
        <v>64</v>
      </c>
      <c r="O117" s="270">
        <v>7.5</v>
      </c>
      <c r="P117" s="270">
        <v>22.5</v>
      </c>
    </row>
    <row r="118" spans="1:16" x14ac:dyDescent="0.25">
      <c r="A118" s="25">
        <f t="shared" si="2"/>
        <v>58</v>
      </c>
      <c r="B118" s="27"/>
      <c r="C118" s="27" t="s">
        <v>208</v>
      </c>
      <c r="D118" s="28">
        <v>25</v>
      </c>
      <c r="E118" s="27"/>
      <c r="F118" s="29">
        <v>0.4</v>
      </c>
      <c r="G118" s="26" t="s">
        <v>2472</v>
      </c>
      <c r="H118" s="237">
        <f>DATE(91,6,28)</f>
        <v>33417</v>
      </c>
      <c r="I118" s="26" t="s">
        <v>657</v>
      </c>
      <c r="J118" s="28">
        <v>1</v>
      </c>
      <c r="K118" s="26" t="s">
        <v>473</v>
      </c>
      <c r="L118" s="239">
        <v>0.4</v>
      </c>
      <c r="M118" s="31" t="s">
        <v>63</v>
      </c>
      <c r="N118" s="27" t="s">
        <v>2473</v>
      </c>
      <c r="O118" s="30">
        <v>1.8</v>
      </c>
      <c r="P118" s="30">
        <v>1.5</v>
      </c>
    </row>
    <row r="119" spans="1:16" s="272" customFormat="1" x14ac:dyDescent="0.25">
      <c r="A119" s="265">
        <f t="shared" si="2"/>
        <v>59</v>
      </c>
      <c r="B119" s="266" t="s">
        <v>86</v>
      </c>
      <c r="C119" s="266" t="s">
        <v>1137</v>
      </c>
      <c r="D119" s="267">
        <v>58</v>
      </c>
      <c r="E119" s="266"/>
      <c r="F119" s="268">
        <v>15</v>
      </c>
      <c r="G119" s="269" t="s">
        <v>2474</v>
      </c>
      <c r="H119" s="278">
        <f>DATE(91,6,30)</f>
        <v>33419</v>
      </c>
      <c r="I119" s="269" t="s">
        <v>657</v>
      </c>
      <c r="J119" s="267">
        <v>1</v>
      </c>
      <c r="K119" s="269" t="s">
        <v>53</v>
      </c>
      <c r="L119" s="280">
        <v>15.29</v>
      </c>
      <c r="M119" s="271" t="s">
        <v>63</v>
      </c>
      <c r="N119" s="266" t="s">
        <v>64</v>
      </c>
      <c r="O119" s="270">
        <v>30</v>
      </c>
      <c r="P119" s="270">
        <v>30</v>
      </c>
    </row>
    <row r="120" spans="1:16" x14ac:dyDescent="0.25">
      <c r="A120" s="25"/>
      <c r="B120" s="27" t="s">
        <v>200</v>
      </c>
      <c r="C120" s="27"/>
      <c r="D120" s="28">
        <v>2493</v>
      </c>
      <c r="E120" s="27"/>
      <c r="F120" s="29">
        <v>0.28999999999999998</v>
      </c>
      <c r="G120" s="26" t="s">
        <v>2475</v>
      </c>
      <c r="H120" s="252"/>
      <c r="I120" s="26" t="s">
        <v>39</v>
      </c>
      <c r="J120" s="28">
        <v>1</v>
      </c>
      <c r="K120" s="26" t="s">
        <v>2121</v>
      </c>
      <c r="L120" s="239"/>
      <c r="M120" s="31" t="s">
        <v>39</v>
      </c>
      <c r="N120" s="27"/>
      <c r="O120" s="30"/>
      <c r="P120" s="30"/>
    </row>
    <row r="121" spans="1:16" x14ac:dyDescent="0.25">
      <c r="A121" s="25">
        <v>60</v>
      </c>
      <c r="B121" s="27"/>
      <c r="C121" s="27"/>
      <c r="D121" s="28">
        <v>2551</v>
      </c>
      <c r="E121" s="27"/>
      <c r="F121" s="29">
        <v>0.28999999999999998</v>
      </c>
      <c r="G121" s="228" t="s">
        <v>2476</v>
      </c>
      <c r="H121" s="237">
        <f>DATE(91,7,2)</f>
        <v>33421</v>
      </c>
      <c r="I121" s="26" t="s">
        <v>657</v>
      </c>
      <c r="J121" s="28">
        <v>1</v>
      </c>
      <c r="K121" s="26" t="s">
        <v>53</v>
      </c>
      <c r="L121" s="239">
        <v>0.28999999999999998</v>
      </c>
      <c r="M121" s="31" t="s">
        <v>63</v>
      </c>
      <c r="N121" s="27" t="s">
        <v>564</v>
      </c>
      <c r="O121" s="30">
        <v>1.65</v>
      </c>
      <c r="P121" s="30">
        <v>2.5</v>
      </c>
    </row>
    <row r="122" spans="1:16" x14ac:dyDescent="0.25">
      <c r="A122" s="25">
        <f t="shared" ref="A122:A185" si="3">A121+1</f>
        <v>61</v>
      </c>
      <c r="B122" s="27"/>
      <c r="C122" s="27"/>
      <c r="D122" s="28">
        <v>2552</v>
      </c>
      <c r="E122" s="27" t="s">
        <v>86</v>
      </c>
      <c r="F122" s="29">
        <v>0.28999999999999998</v>
      </c>
      <c r="G122" s="228" t="s">
        <v>2476</v>
      </c>
      <c r="H122" s="237">
        <f>DATE(91,7,2)</f>
        <v>33421</v>
      </c>
      <c r="I122" s="26" t="s">
        <v>67</v>
      </c>
      <c r="J122" s="28">
        <v>5</v>
      </c>
      <c r="K122" s="26" t="s">
        <v>1660</v>
      </c>
      <c r="L122" s="239">
        <v>1.45</v>
      </c>
      <c r="M122" s="31" t="s">
        <v>63</v>
      </c>
      <c r="N122" s="27" t="s">
        <v>564</v>
      </c>
      <c r="O122" s="30">
        <v>3.45</v>
      </c>
      <c r="P122" s="30">
        <v>5</v>
      </c>
    </row>
    <row r="123" spans="1:16" x14ac:dyDescent="0.25">
      <c r="A123" s="25">
        <f t="shared" si="3"/>
        <v>62</v>
      </c>
      <c r="B123" s="27"/>
      <c r="C123" s="27"/>
      <c r="D123" s="28">
        <v>2523</v>
      </c>
      <c r="E123" s="27" t="s">
        <v>44</v>
      </c>
      <c r="F123" s="29">
        <v>0.28999999999999998</v>
      </c>
      <c r="G123" s="240" t="s">
        <v>2431</v>
      </c>
      <c r="H123" s="237">
        <f>DATE(91,7,4)</f>
        <v>33423</v>
      </c>
      <c r="I123" s="26" t="s">
        <v>657</v>
      </c>
      <c r="J123" s="28">
        <v>2</v>
      </c>
      <c r="K123" s="26" t="s">
        <v>115</v>
      </c>
      <c r="L123" s="239">
        <v>0.57999999999999996</v>
      </c>
      <c r="M123" s="31" t="s">
        <v>63</v>
      </c>
      <c r="N123" s="26" t="s">
        <v>2432</v>
      </c>
      <c r="O123" s="30">
        <v>2.1</v>
      </c>
      <c r="P123" s="30">
        <v>1.25</v>
      </c>
    </row>
    <row r="124" spans="1:16" x14ac:dyDescent="0.25">
      <c r="A124" s="25">
        <f t="shared" si="3"/>
        <v>63</v>
      </c>
      <c r="B124" s="27"/>
      <c r="C124" s="27"/>
      <c r="D124" s="28">
        <v>2540</v>
      </c>
      <c r="E124" s="27"/>
      <c r="F124" s="29">
        <v>2.9</v>
      </c>
      <c r="G124" s="26" t="s">
        <v>2477</v>
      </c>
      <c r="H124" s="237">
        <f>DATE(91,7,7)</f>
        <v>33426</v>
      </c>
      <c r="I124" s="26" t="s">
        <v>657</v>
      </c>
      <c r="J124" s="28">
        <v>1</v>
      </c>
      <c r="K124" s="26" t="s">
        <v>53</v>
      </c>
      <c r="L124" s="239">
        <v>2.9</v>
      </c>
      <c r="M124" s="31" t="s">
        <v>63</v>
      </c>
      <c r="N124" s="27" t="s">
        <v>295</v>
      </c>
      <c r="O124" s="30">
        <v>6</v>
      </c>
      <c r="P124" s="30">
        <v>5.5</v>
      </c>
    </row>
    <row r="125" spans="1:16" x14ac:dyDescent="0.25">
      <c r="A125" s="25">
        <f t="shared" si="3"/>
        <v>64</v>
      </c>
      <c r="B125" s="27"/>
      <c r="C125" s="27"/>
      <c r="D125" s="109" t="s">
        <v>2478</v>
      </c>
      <c r="E125" s="27" t="s">
        <v>86</v>
      </c>
      <c r="F125" s="29">
        <v>0.28999999999999998</v>
      </c>
      <c r="G125" s="26" t="s">
        <v>2479</v>
      </c>
      <c r="H125" s="237">
        <f>DATE(91,7,12)</f>
        <v>33431</v>
      </c>
      <c r="I125" s="26" t="s">
        <v>67</v>
      </c>
      <c r="J125" s="28">
        <v>5</v>
      </c>
      <c r="K125" s="26" t="s">
        <v>2480</v>
      </c>
      <c r="L125" s="239">
        <v>1.45</v>
      </c>
      <c r="M125" s="31" t="s">
        <v>63</v>
      </c>
      <c r="N125" s="27" t="s">
        <v>110</v>
      </c>
      <c r="O125" s="30">
        <v>3.45</v>
      </c>
      <c r="P125" s="30">
        <v>3</v>
      </c>
    </row>
    <row r="126" spans="1:16" x14ac:dyDescent="0.25">
      <c r="A126" s="25">
        <f t="shared" si="3"/>
        <v>65</v>
      </c>
      <c r="B126" s="27"/>
      <c r="C126" s="27" t="s">
        <v>63</v>
      </c>
      <c r="D126" s="28">
        <v>623</v>
      </c>
      <c r="E126" s="27"/>
      <c r="F126" s="29">
        <v>0.28999999999999998</v>
      </c>
      <c r="G126" s="26" t="s">
        <v>2481</v>
      </c>
      <c r="H126" s="237">
        <f>DATE(91,7,20)</f>
        <v>33439</v>
      </c>
      <c r="I126" s="26" t="s">
        <v>101</v>
      </c>
      <c r="J126" s="28">
        <v>1</v>
      </c>
      <c r="K126" s="26" t="s">
        <v>199</v>
      </c>
      <c r="L126" s="239">
        <v>0.28999999999999998</v>
      </c>
      <c r="M126" s="31" t="s">
        <v>63</v>
      </c>
      <c r="N126" s="27" t="s">
        <v>564</v>
      </c>
      <c r="O126" s="30">
        <v>1.4</v>
      </c>
      <c r="P126" s="30">
        <v>1.25</v>
      </c>
    </row>
    <row r="127" spans="1:16" x14ac:dyDescent="0.25">
      <c r="A127" s="25">
        <f t="shared" si="3"/>
        <v>66</v>
      </c>
      <c r="B127" s="27"/>
      <c r="C127" s="27"/>
      <c r="D127" s="28">
        <v>2529</v>
      </c>
      <c r="E127" s="27"/>
      <c r="F127" s="29">
        <v>0.19</v>
      </c>
      <c r="G127" s="26" t="s">
        <v>2482</v>
      </c>
      <c r="H127" s="237">
        <f>DATE(91,8,8)</f>
        <v>33458</v>
      </c>
      <c r="I127" s="26" t="s">
        <v>657</v>
      </c>
      <c r="J127" s="28">
        <v>2</v>
      </c>
      <c r="K127" s="26" t="s">
        <v>115</v>
      </c>
      <c r="L127" s="239">
        <v>0.38</v>
      </c>
      <c r="M127" s="31" t="s">
        <v>63</v>
      </c>
      <c r="N127" s="27" t="s">
        <v>564</v>
      </c>
      <c r="O127" s="30">
        <v>1.8</v>
      </c>
      <c r="P127" s="30">
        <v>1.5</v>
      </c>
    </row>
    <row r="128" spans="1:16" x14ac:dyDescent="0.25">
      <c r="A128" s="25">
        <f t="shared" si="3"/>
        <v>67</v>
      </c>
      <c r="B128" s="27"/>
      <c r="C128" s="27"/>
      <c r="D128" s="28">
        <v>2558</v>
      </c>
      <c r="E128" s="27"/>
      <c r="F128" s="29">
        <v>0.28999999999999998</v>
      </c>
      <c r="G128" s="26" t="s">
        <v>2483</v>
      </c>
      <c r="H128" s="237">
        <f>DATE(91,8,13)</f>
        <v>33463</v>
      </c>
      <c r="I128" s="26" t="s">
        <v>657</v>
      </c>
      <c r="J128" s="28">
        <v>1</v>
      </c>
      <c r="K128" s="26" t="s">
        <v>53</v>
      </c>
      <c r="L128" s="239">
        <v>0.28999999999999998</v>
      </c>
      <c r="M128" s="31" t="s">
        <v>63</v>
      </c>
      <c r="N128" s="27" t="s">
        <v>85</v>
      </c>
      <c r="O128" s="30">
        <v>1.65</v>
      </c>
      <c r="P128" s="30">
        <v>1.25</v>
      </c>
    </row>
    <row r="129" spans="1:16" x14ac:dyDescent="0.25">
      <c r="A129" s="25">
        <f t="shared" si="3"/>
        <v>68</v>
      </c>
      <c r="B129" s="27"/>
      <c r="C129" s="27"/>
      <c r="D129" s="28">
        <v>2525</v>
      </c>
      <c r="E129" s="27"/>
      <c r="F129" s="29">
        <v>0.28999999999999998</v>
      </c>
      <c r="G129" s="26" t="s">
        <v>2435</v>
      </c>
      <c r="H129" s="237">
        <f>DATE(91,8,16)</f>
        <v>33466</v>
      </c>
      <c r="I129" s="26" t="s">
        <v>657</v>
      </c>
      <c r="J129" s="28">
        <v>2</v>
      </c>
      <c r="K129" s="26" t="s">
        <v>115</v>
      </c>
      <c r="L129" s="239">
        <v>0.57999999999999996</v>
      </c>
      <c r="M129" s="31" t="s">
        <v>63</v>
      </c>
      <c r="N129" s="27" t="s">
        <v>1351</v>
      </c>
      <c r="O129" s="30">
        <v>2.1</v>
      </c>
      <c r="P129" s="30">
        <v>2</v>
      </c>
    </row>
    <row r="130" spans="1:16" x14ac:dyDescent="0.25">
      <c r="A130" s="25">
        <f t="shared" si="3"/>
        <v>69</v>
      </c>
      <c r="B130" s="27"/>
      <c r="C130" s="27" t="s">
        <v>128</v>
      </c>
      <c r="D130" s="28">
        <v>158</v>
      </c>
      <c r="E130" s="27"/>
      <c r="F130" s="29">
        <v>0.19</v>
      </c>
      <c r="G130" s="26" t="s">
        <v>2484</v>
      </c>
      <c r="H130" s="237">
        <f>DATE(91,8,21)</f>
        <v>33471</v>
      </c>
      <c r="I130" s="26" t="s">
        <v>657</v>
      </c>
      <c r="J130" s="28">
        <v>1</v>
      </c>
      <c r="K130" s="26" t="s">
        <v>473</v>
      </c>
      <c r="L130" s="239">
        <v>0.19</v>
      </c>
      <c r="M130" s="31" t="s">
        <v>63</v>
      </c>
      <c r="N130" s="27" t="s">
        <v>2485</v>
      </c>
      <c r="O130" s="30">
        <v>1.65</v>
      </c>
      <c r="P130" s="30">
        <v>1.25</v>
      </c>
    </row>
    <row r="131" spans="1:16" x14ac:dyDescent="0.25">
      <c r="A131" s="25">
        <f t="shared" si="3"/>
        <v>70</v>
      </c>
      <c r="B131" s="27"/>
      <c r="C131" s="27"/>
      <c r="D131" s="28">
        <v>2560</v>
      </c>
      <c r="E131" s="27"/>
      <c r="F131" s="29">
        <v>0.28999999999999998</v>
      </c>
      <c r="G131" s="26" t="s">
        <v>2486</v>
      </c>
      <c r="H131" s="237">
        <f>DATE(91,8,28)</f>
        <v>33478</v>
      </c>
      <c r="I131" s="26" t="s">
        <v>657</v>
      </c>
      <c r="J131" s="28">
        <v>1</v>
      </c>
      <c r="K131" s="26" t="s">
        <v>53</v>
      </c>
      <c r="L131" s="239">
        <v>0.28999999999999998</v>
      </c>
      <c r="M131" s="31" t="s">
        <v>63</v>
      </c>
      <c r="N131" s="27" t="s">
        <v>305</v>
      </c>
      <c r="O131" s="30">
        <v>1.65</v>
      </c>
      <c r="P131" s="30">
        <v>2.25</v>
      </c>
    </row>
    <row r="132" spans="1:16" x14ac:dyDescent="0.25">
      <c r="A132" s="25">
        <f t="shared" si="3"/>
        <v>71</v>
      </c>
      <c r="B132" s="27"/>
      <c r="C132" s="27"/>
      <c r="D132" s="109" t="s">
        <v>2487</v>
      </c>
      <c r="E132" s="27" t="s">
        <v>86</v>
      </c>
      <c r="F132" s="29">
        <v>0.28999999999999998</v>
      </c>
      <c r="G132" s="26" t="s">
        <v>2488</v>
      </c>
      <c r="H132" s="237">
        <f>DATE(91,8,29)</f>
        <v>33479</v>
      </c>
      <c r="I132" s="26" t="s">
        <v>67</v>
      </c>
      <c r="J132" s="28">
        <v>10</v>
      </c>
      <c r="K132" s="26" t="s">
        <v>976</v>
      </c>
      <c r="L132" s="239">
        <v>2.9</v>
      </c>
      <c r="M132" s="31" t="s">
        <v>63</v>
      </c>
      <c r="N132" s="27" t="s">
        <v>1653</v>
      </c>
      <c r="O132" s="30">
        <v>5.95</v>
      </c>
      <c r="P132" s="30">
        <v>3</v>
      </c>
    </row>
    <row r="133" spans="1:16" x14ac:dyDescent="0.25">
      <c r="A133" s="25">
        <f t="shared" si="3"/>
        <v>72</v>
      </c>
      <c r="B133" s="27"/>
      <c r="C133" s="27"/>
      <c r="D133" s="28">
        <v>2542</v>
      </c>
      <c r="E133" s="27"/>
      <c r="F133" s="29">
        <v>14</v>
      </c>
      <c r="G133" s="26" t="s">
        <v>1417</v>
      </c>
      <c r="H133" s="237">
        <f>DATE(91,8,31)</f>
        <v>33481</v>
      </c>
      <c r="I133" s="26" t="s">
        <v>657</v>
      </c>
      <c r="J133" s="28">
        <v>1</v>
      </c>
      <c r="K133" s="26" t="s">
        <v>53</v>
      </c>
      <c r="L133" s="239">
        <v>14</v>
      </c>
      <c r="M133" s="31" t="s">
        <v>63</v>
      </c>
      <c r="N133" s="27" t="s">
        <v>2489</v>
      </c>
      <c r="O133" s="30">
        <v>26.25</v>
      </c>
      <c r="P133" s="30">
        <v>27.5</v>
      </c>
    </row>
    <row r="134" spans="1:16" x14ac:dyDescent="0.25">
      <c r="A134" s="25">
        <f t="shared" si="3"/>
        <v>73</v>
      </c>
      <c r="B134" s="27"/>
      <c r="C134" s="27"/>
      <c r="D134" s="28">
        <v>2559</v>
      </c>
      <c r="E134" s="27"/>
      <c r="F134" s="29">
        <v>2.9</v>
      </c>
      <c r="G134" s="26" t="s">
        <v>2490</v>
      </c>
      <c r="H134" s="237">
        <f>DATE(91,9,3)</f>
        <v>33484</v>
      </c>
      <c r="I134" s="26" t="s">
        <v>657</v>
      </c>
      <c r="J134" s="28">
        <v>1</v>
      </c>
      <c r="K134" s="26" t="s">
        <v>126</v>
      </c>
      <c r="L134" s="239">
        <v>2.9</v>
      </c>
      <c r="M134" s="31" t="s">
        <v>63</v>
      </c>
      <c r="N134" s="27" t="s">
        <v>751</v>
      </c>
      <c r="O134" s="30">
        <v>7.5</v>
      </c>
      <c r="P134" s="30">
        <v>7</v>
      </c>
    </row>
    <row r="135" spans="1:16" x14ac:dyDescent="0.25">
      <c r="A135" s="25">
        <f t="shared" si="3"/>
        <v>74</v>
      </c>
      <c r="B135" s="27"/>
      <c r="C135" s="27"/>
      <c r="D135" s="28">
        <v>2561</v>
      </c>
      <c r="E135" s="27"/>
      <c r="F135" s="29">
        <v>0.28999999999999998</v>
      </c>
      <c r="G135" s="26" t="s">
        <v>2491</v>
      </c>
      <c r="H135" s="237">
        <f>DATE(91,9,7)</f>
        <v>33488</v>
      </c>
      <c r="I135" s="26" t="s">
        <v>657</v>
      </c>
      <c r="J135" s="28">
        <v>1</v>
      </c>
      <c r="K135" s="26" t="s">
        <v>53</v>
      </c>
      <c r="L135" s="239">
        <v>0.28999999999999998</v>
      </c>
      <c r="M135" s="31" t="s">
        <v>63</v>
      </c>
      <c r="N135" s="27" t="s">
        <v>564</v>
      </c>
      <c r="O135" s="30">
        <v>1.65</v>
      </c>
      <c r="P135" s="30">
        <v>1.25</v>
      </c>
    </row>
    <row r="136" spans="1:16" x14ac:dyDescent="0.25">
      <c r="A136" s="25">
        <f t="shared" si="3"/>
        <v>75</v>
      </c>
      <c r="B136" s="27"/>
      <c r="C136" s="27"/>
      <c r="D136" s="28">
        <v>2567</v>
      </c>
      <c r="E136" s="27"/>
      <c r="F136" s="29">
        <v>0.28999999999999998</v>
      </c>
      <c r="G136" s="26" t="s">
        <v>2492</v>
      </c>
      <c r="H136" s="237">
        <f>DATE(91,9,15)</f>
        <v>33496</v>
      </c>
      <c r="I136" s="26" t="s">
        <v>657</v>
      </c>
      <c r="J136" s="28">
        <v>1</v>
      </c>
      <c r="K136" s="26" t="s">
        <v>53</v>
      </c>
      <c r="L136" s="239">
        <v>0.28999999999999998</v>
      </c>
      <c r="M136" s="31" t="s">
        <v>63</v>
      </c>
      <c r="N136" s="27" t="s">
        <v>2493</v>
      </c>
      <c r="O136" s="30">
        <v>1.65</v>
      </c>
      <c r="P136" s="30">
        <v>1.75</v>
      </c>
    </row>
    <row r="137" spans="1:16" x14ac:dyDescent="0.25">
      <c r="A137" s="25">
        <f t="shared" si="3"/>
        <v>76</v>
      </c>
      <c r="B137" s="27"/>
      <c r="C137" s="27" t="s">
        <v>128</v>
      </c>
      <c r="D137" s="28">
        <v>156</v>
      </c>
      <c r="E137" s="27"/>
      <c r="F137" s="29">
        <v>0.19</v>
      </c>
      <c r="G137" s="228" t="s">
        <v>533</v>
      </c>
      <c r="H137" s="237">
        <f>DATE(91,9,25)</f>
        <v>33506</v>
      </c>
      <c r="I137" s="26" t="s">
        <v>657</v>
      </c>
      <c r="J137" s="28">
        <v>1</v>
      </c>
      <c r="K137" s="26" t="s">
        <v>473</v>
      </c>
      <c r="L137" s="239">
        <v>0.19</v>
      </c>
      <c r="M137" s="31" t="s">
        <v>63</v>
      </c>
      <c r="N137" s="27" t="s">
        <v>267</v>
      </c>
      <c r="O137" s="30">
        <v>1.65</v>
      </c>
      <c r="P137" s="30">
        <v>1</v>
      </c>
    </row>
    <row r="138" spans="1:16" x14ac:dyDescent="0.25">
      <c r="A138" s="25">
        <f t="shared" si="3"/>
        <v>77</v>
      </c>
      <c r="B138" s="27"/>
      <c r="C138" s="27"/>
      <c r="D138" s="28">
        <v>2607</v>
      </c>
      <c r="E138" s="27"/>
      <c r="F138" s="29">
        <v>0.23</v>
      </c>
      <c r="G138" s="26" t="s">
        <v>2494</v>
      </c>
      <c r="H138" s="237">
        <f>DATE(91,9,27)</f>
        <v>33508</v>
      </c>
      <c r="I138" s="26" t="s">
        <v>657</v>
      </c>
      <c r="J138" s="28">
        <v>2</v>
      </c>
      <c r="K138" s="26" t="s">
        <v>115</v>
      </c>
      <c r="L138" s="239">
        <v>0.46</v>
      </c>
      <c r="M138" s="31" t="s">
        <v>63</v>
      </c>
      <c r="N138" s="27" t="s">
        <v>564</v>
      </c>
      <c r="O138" s="30">
        <v>2</v>
      </c>
      <c r="P138" s="30">
        <v>2.5</v>
      </c>
    </row>
    <row r="139" spans="1:16" x14ac:dyDescent="0.25">
      <c r="A139" s="25">
        <f t="shared" si="3"/>
        <v>78</v>
      </c>
      <c r="B139" s="27"/>
      <c r="C139" s="27"/>
      <c r="D139" s="28">
        <v>2539</v>
      </c>
      <c r="E139" s="27"/>
      <c r="F139" s="29">
        <v>1</v>
      </c>
      <c r="G139" s="26" t="s">
        <v>2495</v>
      </c>
      <c r="H139" s="237">
        <f>DATE(91,9,29)</f>
        <v>33510</v>
      </c>
      <c r="I139" s="26" t="s">
        <v>657</v>
      </c>
      <c r="J139" s="28">
        <v>1</v>
      </c>
      <c r="K139" s="26" t="s">
        <v>53</v>
      </c>
      <c r="L139" s="239">
        <v>1</v>
      </c>
      <c r="M139" s="31" t="s">
        <v>63</v>
      </c>
      <c r="N139" s="236" t="s">
        <v>2496</v>
      </c>
      <c r="O139" s="30">
        <v>3</v>
      </c>
      <c r="P139" s="30">
        <v>2.25</v>
      </c>
    </row>
    <row r="140" spans="1:16" x14ac:dyDescent="0.25">
      <c r="A140" s="25">
        <f t="shared" si="3"/>
        <v>79</v>
      </c>
      <c r="B140" s="27"/>
      <c r="C140" s="27"/>
      <c r="D140" s="109" t="s">
        <v>2497</v>
      </c>
      <c r="E140" s="27" t="s">
        <v>86</v>
      </c>
      <c r="F140" s="29">
        <v>0.28999999999999998</v>
      </c>
      <c r="G140" s="26" t="s">
        <v>2498</v>
      </c>
      <c r="H140" s="237">
        <f>DATE(91,10,1)</f>
        <v>33512</v>
      </c>
      <c r="I140" s="26" t="s">
        <v>657</v>
      </c>
      <c r="J140" s="28">
        <v>1</v>
      </c>
      <c r="K140" s="26" t="s">
        <v>976</v>
      </c>
      <c r="L140" s="239">
        <v>2.9</v>
      </c>
      <c r="M140" s="31" t="s">
        <v>63</v>
      </c>
      <c r="N140" s="27" t="s">
        <v>1211</v>
      </c>
      <c r="O140" s="30">
        <v>6.5</v>
      </c>
      <c r="P140" s="30">
        <v>5</v>
      </c>
    </row>
    <row r="141" spans="1:16" x14ac:dyDescent="0.25">
      <c r="A141" s="25">
        <f t="shared" si="3"/>
        <v>80</v>
      </c>
      <c r="B141" s="27"/>
      <c r="C141" s="27" t="s">
        <v>63</v>
      </c>
      <c r="D141" s="28">
        <v>622</v>
      </c>
      <c r="E141" s="27"/>
      <c r="F141" s="29">
        <v>0.28999999999999998</v>
      </c>
      <c r="G141" s="26" t="s">
        <v>2499</v>
      </c>
      <c r="H141" s="237">
        <f>DATE(91,10,7)</f>
        <v>33518</v>
      </c>
      <c r="I141" s="26" t="s">
        <v>67</v>
      </c>
      <c r="J141" s="28">
        <v>1</v>
      </c>
      <c r="K141" s="26" t="s">
        <v>199</v>
      </c>
      <c r="L141" s="239">
        <v>0.28999999999999998</v>
      </c>
      <c r="M141" s="31" t="s">
        <v>63</v>
      </c>
      <c r="N141" s="27" t="s">
        <v>2500</v>
      </c>
      <c r="O141" s="30">
        <v>1.95</v>
      </c>
      <c r="P141" s="30">
        <v>1.25</v>
      </c>
    </row>
    <row r="142" spans="1:16" x14ac:dyDescent="0.25">
      <c r="A142" s="25">
        <f t="shared" si="3"/>
        <v>81</v>
      </c>
      <c r="B142" s="27"/>
      <c r="C142" s="27" t="s">
        <v>63</v>
      </c>
      <c r="D142" s="28">
        <v>622</v>
      </c>
      <c r="E142" s="27"/>
      <c r="F142" s="29">
        <v>0.28999999999999998</v>
      </c>
      <c r="G142" s="26" t="s">
        <v>2499</v>
      </c>
      <c r="H142" s="237">
        <f>DATE(91,10,7)</f>
        <v>33518</v>
      </c>
      <c r="I142" s="26" t="s">
        <v>101</v>
      </c>
      <c r="J142" s="28">
        <v>1</v>
      </c>
      <c r="K142" s="26" t="s">
        <v>199</v>
      </c>
      <c r="L142" s="239">
        <v>0.28999999999999998</v>
      </c>
      <c r="M142" s="31" t="s">
        <v>63</v>
      </c>
      <c r="N142" s="27" t="s">
        <v>2500</v>
      </c>
      <c r="O142" s="30">
        <v>1.45</v>
      </c>
      <c r="P142" s="30">
        <v>1.25</v>
      </c>
    </row>
    <row r="143" spans="1:16" x14ac:dyDescent="0.25">
      <c r="A143" s="25">
        <f t="shared" si="3"/>
        <v>82</v>
      </c>
      <c r="B143" s="27"/>
      <c r="C143" s="27" t="s">
        <v>70</v>
      </c>
      <c r="D143" s="28">
        <v>131</v>
      </c>
      <c r="E143" s="27"/>
      <c r="F143" s="29">
        <v>0.5</v>
      </c>
      <c r="G143" s="26" t="s">
        <v>2536</v>
      </c>
      <c r="H143" s="237">
        <f>DATE(91,10,12)</f>
        <v>33523</v>
      </c>
      <c r="I143" s="26" t="s">
        <v>657</v>
      </c>
      <c r="J143" s="28">
        <v>1</v>
      </c>
      <c r="K143" s="26" t="s">
        <v>53</v>
      </c>
      <c r="L143" s="239">
        <v>0.5</v>
      </c>
      <c r="M143" s="31" t="s">
        <v>63</v>
      </c>
      <c r="N143" s="27" t="s">
        <v>425</v>
      </c>
      <c r="O143" s="30">
        <v>2.4500000000000002</v>
      </c>
      <c r="P143" s="30">
        <v>1.5</v>
      </c>
    </row>
    <row r="144" spans="1:16" x14ac:dyDescent="0.25">
      <c r="A144" s="25">
        <f t="shared" si="3"/>
        <v>83</v>
      </c>
      <c r="B144" s="27"/>
      <c r="C144" s="27" t="s">
        <v>128</v>
      </c>
      <c r="D144" s="28">
        <v>157</v>
      </c>
      <c r="E144" s="27"/>
      <c r="F144" s="29">
        <v>0.19</v>
      </c>
      <c r="G144" s="26" t="s">
        <v>2501</v>
      </c>
      <c r="H144" s="237">
        <f>DATE(91,10,15)</f>
        <v>33526</v>
      </c>
      <c r="I144" s="26" t="s">
        <v>657</v>
      </c>
      <c r="J144" s="28">
        <v>1</v>
      </c>
      <c r="K144" s="26" t="s">
        <v>473</v>
      </c>
      <c r="L144" s="239">
        <v>0.19</v>
      </c>
      <c r="M144" s="31" t="s">
        <v>63</v>
      </c>
      <c r="N144" s="27" t="s">
        <v>2053</v>
      </c>
      <c r="O144" s="30">
        <v>1.65</v>
      </c>
      <c r="P144" s="30">
        <v>1</v>
      </c>
    </row>
    <row r="145" spans="1:16" x14ac:dyDescent="0.25">
      <c r="A145" s="25">
        <f t="shared" si="3"/>
        <v>84</v>
      </c>
      <c r="B145" s="27"/>
      <c r="C145" s="27"/>
      <c r="D145" s="28">
        <v>2578</v>
      </c>
      <c r="E145" s="27"/>
      <c r="F145" s="29">
        <v>0.28999999999999998</v>
      </c>
      <c r="G145" s="26" t="s">
        <v>939</v>
      </c>
      <c r="H145" s="237">
        <f t="shared" ref="H145:H157" si="4">DATE(91,10,17)</f>
        <v>33528</v>
      </c>
      <c r="I145" s="26" t="s">
        <v>657</v>
      </c>
      <c r="J145" s="28">
        <v>1</v>
      </c>
      <c r="K145" s="26" t="s">
        <v>53</v>
      </c>
      <c r="L145" s="239">
        <v>0.28999999999999998</v>
      </c>
      <c r="M145" s="31" t="s">
        <v>63</v>
      </c>
      <c r="N145" s="27" t="s">
        <v>371</v>
      </c>
      <c r="O145" s="30">
        <v>1.65</v>
      </c>
      <c r="P145" s="30">
        <v>1.25</v>
      </c>
    </row>
    <row r="146" spans="1:16" x14ac:dyDescent="0.25">
      <c r="A146" s="25">
        <f t="shared" si="3"/>
        <v>85</v>
      </c>
      <c r="B146" s="27"/>
      <c r="C146" s="27"/>
      <c r="D146" s="28">
        <v>2578</v>
      </c>
      <c r="E146" s="27" t="s">
        <v>86</v>
      </c>
      <c r="F146" s="29">
        <v>0.28999999999999998</v>
      </c>
      <c r="G146" s="26" t="s">
        <v>939</v>
      </c>
      <c r="H146" s="237">
        <f t="shared" si="4"/>
        <v>33528</v>
      </c>
      <c r="I146" s="26" t="s">
        <v>67</v>
      </c>
      <c r="J146" s="28">
        <v>10</v>
      </c>
      <c r="K146" s="26" t="s">
        <v>53</v>
      </c>
      <c r="L146" s="239">
        <v>2.9</v>
      </c>
      <c r="M146" s="31" t="s">
        <v>63</v>
      </c>
      <c r="N146" s="27" t="s">
        <v>371</v>
      </c>
      <c r="O146" s="30">
        <v>5.95</v>
      </c>
      <c r="P146" s="30">
        <v>12.5</v>
      </c>
    </row>
    <row r="147" spans="1:16" x14ac:dyDescent="0.25">
      <c r="A147" s="25">
        <f t="shared" si="3"/>
        <v>86</v>
      </c>
      <c r="B147" s="27"/>
      <c r="C147" s="27"/>
      <c r="D147" s="28">
        <v>2579</v>
      </c>
      <c r="E147" s="27"/>
      <c r="F147" s="29">
        <v>0.28999999999999998</v>
      </c>
      <c r="G147" s="26" t="s">
        <v>941</v>
      </c>
      <c r="H147" s="237">
        <f t="shared" si="4"/>
        <v>33528</v>
      </c>
      <c r="I147" s="26" t="s">
        <v>657</v>
      </c>
      <c r="J147" s="28">
        <v>1</v>
      </c>
      <c r="K147" s="26" t="s">
        <v>53</v>
      </c>
      <c r="L147" s="239">
        <v>0.28999999999999998</v>
      </c>
      <c r="M147" s="31" t="s">
        <v>63</v>
      </c>
      <c r="N147" s="27" t="s">
        <v>2502</v>
      </c>
      <c r="O147" s="30">
        <v>2.35</v>
      </c>
      <c r="P147" s="30">
        <v>1.25</v>
      </c>
    </row>
    <row r="148" spans="1:16" x14ac:dyDescent="0.25">
      <c r="A148" s="25">
        <f t="shared" si="3"/>
        <v>87</v>
      </c>
      <c r="B148" s="27"/>
      <c r="C148" s="27"/>
      <c r="D148" s="28">
        <v>2580</v>
      </c>
      <c r="E148" s="27"/>
      <c r="F148" s="29">
        <v>0.28999999999999998</v>
      </c>
      <c r="G148" s="26" t="s">
        <v>941</v>
      </c>
      <c r="H148" s="237">
        <f t="shared" si="4"/>
        <v>33528</v>
      </c>
      <c r="I148" s="26" t="s">
        <v>657</v>
      </c>
      <c r="J148" s="28">
        <v>1</v>
      </c>
      <c r="K148" s="29" t="s">
        <v>2121</v>
      </c>
      <c r="L148" s="239">
        <v>0.28999999999999998</v>
      </c>
      <c r="M148" s="31" t="s">
        <v>63</v>
      </c>
      <c r="N148" s="27" t="s">
        <v>2502</v>
      </c>
      <c r="O148" s="30">
        <v>1.65</v>
      </c>
      <c r="P148" s="30">
        <v>1.25</v>
      </c>
    </row>
    <row r="149" spans="1:16" x14ac:dyDescent="0.25">
      <c r="A149" s="25">
        <f t="shared" si="3"/>
        <v>88</v>
      </c>
      <c r="B149" s="27"/>
      <c r="C149" s="27"/>
      <c r="D149" s="28">
        <v>2582</v>
      </c>
      <c r="E149" s="27"/>
      <c r="F149" s="29">
        <v>0.28999999999999998</v>
      </c>
      <c r="G149" s="26" t="s">
        <v>941</v>
      </c>
      <c r="H149" s="237">
        <f t="shared" si="4"/>
        <v>33528</v>
      </c>
      <c r="I149" s="26" t="s">
        <v>657</v>
      </c>
      <c r="J149" s="28">
        <v>1</v>
      </c>
      <c r="K149" s="29" t="s">
        <v>2121</v>
      </c>
      <c r="L149" s="239">
        <v>0.28999999999999998</v>
      </c>
      <c r="M149" s="31" t="s">
        <v>63</v>
      </c>
      <c r="N149" s="27" t="s">
        <v>2502</v>
      </c>
      <c r="O149" s="30">
        <v>1.65</v>
      </c>
      <c r="P149" s="30">
        <v>1.25</v>
      </c>
    </row>
    <row r="150" spans="1:16" x14ac:dyDescent="0.25">
      <c r="A150" s="25">
        <f t="shared" si="3"/>
        <v>89</v>
      </c>
      <c r="B150" s="27"/>
      <c r="C150" s="27"/>
      <c r="D150" s="28">
        <v>2583</v>
      </c>
      <c r="E150" s="27"/>
      <c r="F150" s="29">
        <v>0.28999999999999998</v>
      </c>
      <c r="G150" s="26" t="s">
        <v>941</v>
      </c>
      <c r="H150" s="237">
        <f t="shared" si="4"/>
        <v>33528</v>
      </c>
      <c r="I150" s="26" t="s">
        <v>657</v>
      </c>
      <c r="J150" s="28">
        <v>1</v>
      </c>
      <c r="K150" s="29" t="s">
        <v>2121</v>
      </c>
      <c r="L150" s="239">
        <v>0.28999999999999998</v>
      </c>
      <c r="M150" s="31" t="s">
        <v>63</v>
      </c>
      <c r="N150" s="27" t="s">
        <v>2502</v>
      </c>
      <c r="O150" s="30">
        <v>1.65</v>
      </c>
      <c r="P150" s="30">
        <v>1.25</v>
      </c>
    </row>
    <row r="151" spans="1:16" x14ac:dyDescent="0.25">
      <c r="A151" s="25">
        <f t="shared" si="3"/>
        <v>90</v>
      </c>
      <c r="B151" s="27"/>
      <c r="C151" s="27"/>
      <c r="D151" s="28">
        <v>2584</v>
      </c>
      <c r="E151" s="27"/>
      <c r="F151" s="29">
        <v>0.28999999999999998</v>
      </c>
      <c r="G151" s="26" t="s">
        <v>941</v>
      </c>
      <c r="H151" s="237">
        <f t="shared" si="4"/>
        <v>33528</v>
      </c>
      <c r="I151" s="26" t="s">
        <v>657</v>
      </c>
      <c r="J151" s="28">
        <v>1</v>
      </c>
      <c r="K151" s="29" t="s">
        <v>2121</v>
      </c>
      <c r="L151" s="239">
        <v>0.28999999999999998</v>
      </c>
      <c r="M151" s="31" t="s">
        <v>63</v>
      </c>
      <c r="N151" s="27" t="s">
        <v>2502</v>
      </c>
      <c r="O151" s="30">
        <v>1.65</v>
      </c>
      <c r="P151" s="30">
        <v>1.25</v>
      </c>
    </row>
    <row r="152" spans="1:16" x14ac:dyDescent="0.25">
      <c r="A152" s="25">
        <f t="shared" si="3"/>
        <v>91</v>
      </c>
      <c r="B152" s="27"/>
      <c r="C152" s="27"/>
      <c r="D152" s="28">
        <v>2585</v>
      </c>
      <c r="E152" s="27"/>
      <c r="F152" s="29">
        <v>0.28999999999999998</v>
      </c>
      <c r="G152" s="26" t="s">
        <v>941</v>
      </c>
      <c r="H152" s="237">
        <f t="shared" si="4"/>
        <v>33528</v>
      </c>
      <c r="I152" s="26" t="s">
        <v>657</v>
      </c>
      <c r="J152" s="28">
        <v>1</v>
      </c>
      <c r="K152" s="29" t="s">
        <v>2121</v>
      </c>
      <c r="L152" s="239">
        <v>0.28999999999999998</v>
      </c>
      <c r="M152" s="31" t="s">
        <v>63</v>
      </c>
      <c r="N152" s="27" t="s">
        <v>2502</v>
      </c>
      <c r="O152" s="30">
        <v>1.65</v>
      </c>
      <c r="P152" s="30">
        <v>1.25</v>
      </c>
    </row>
    <row r="153" spans="1:16" x14ac:dyDescent="0.25">
      <c r="A153" s="25">
        <f t="shared" si="3"/>
        <v>92</v>
      </c>
      <c r="B153" s="27"/>
      <c r="C153" s="27"/>
      <c r="D153" s="28">
        <v>2581</v>
      </c>
      <c r="E153" s="27" t="s">
        <v>200</v>
      </c>
      <c r="F153" s="29">
        <v>0.28999999999999998</v>
      </c>
      <c r="G153" s="26" t="s">
        <v>941</v>
      </c>
      <c r="H153" s="237">
        <f t="shared" si="4"/>
        <v>33528</v>
      </c>
      <c r="I153" s="26" t="s">
        <v>67</v>
      </c>
      <c r="J153" s="28">
        <v>4</v>
      </c>
      <c r="K153" s="26" t="s">
        <v>1735</v>
      </c>
      <c r="L153" s="239">
        <v>1.1599999999999999</v>
      </c>
      <c r="M153" s="31" t="s">
        <v>63</v>
      </c>
      <c r="N153" s="27" t="s">
        <v>2502</v>
      </c>
      <c r="O153" s="30">
        <v>3.25</v>
      </c>
      <c r="P153" s="30">
        <v>2.5</v>
      </c>
    </row>
    <row r="154" spans="1:16" x14ac:dyDescent="0.25">
      <c r="A154" s="25">
        <f t="shared" si="3"/>
        <v>93</v>
      </c>
      <c r="B154" s="27"/>
      <c r="C154" s="27"/>
      <c r="D154" s="28">
        <v>2582</v>
      </c>
      <c r="E154" s="27" t="s">
        <v>86</v>
      </c>
      <c r="F154" s="29">
        <v>0.28999999999999998</v>
      </c>
      <c r="G154" s="26" t="s">
        <v>941</v>
      </c>
      <c r="H154" s="237">
        <f t="shared" si="4"/>
        <v>33528</v>
      </c>
      <c r="I154" s="26" t="s">
        <v>67</v>
      </c>
      <c r="J154" s="28">
        <v>4</v>
      </c>
      <c r="K154" s="26" t="s">
        <v>1735</v>
      </c>
      <c r="L154" s="239">
        <v>1.1599999999999999</v>
      </c>
      <c r="M154" s="31" t="s">
        <v>63</v>
      </c>
      <c r="N154" s="27" t="s">
        <v>2502</v>
      </c>
      <c r="O154" s="30">
        <v>3.25</v>
      </c>
      <c r="P154" s="30">
        <v>2.5</v>
      </c>
    </row>
    <row r="155" spans="1:16" x14ac:dyDescent="0.25">
      <c r="A155" s="25">
        <f t="shared" si="3"/>
        <v>94</v>
      </c>
      <c r="B155" s="27"/>
      <c r="C155" s="27"/>
      <c r="D155" s="28">
        <v>2583</v>
      </c>
      <c r="E155" s="27" t="s">
        <v>86</v>
      </c>
      <c r="F155" s="29">
        <v>0.28999999999999998</v>
      </c>
      <c r="G155" s="26" t="s">
        <v>941</v>
      </c>
      <c r="H155" s="237">
        <f t="shared" si="4"/>
        <v>33528</v>
      </c>
      <c r="I155" s="26" t="s">
        <v>67</v>
      </c>
      <c r="J155" s="28">
        <v>4</v>
      </c>
      <c r="K155" s="26" t="s">
        <v>1735</v>
      </c>
      <c r="L155" s="239">
        <v>1.1599999999999999</v>
      </c>
      <c r="M155" s="31" t="s">
        <v>63</v>
      </c>
      <c r="N155" s="27" t="s">
        <v>2502</v>
      </c>
      <c r="O155" s="30">
        <v>3.25</v>
      </c>
      <c r="P155" s="30">
        <v>2.5</v>
      </c>
    </row>
    <row r="156" spans="1:16" x14ac:dyDescent="0.25">
      <c r="A156" s="25">
        <f t="shared" si="3"/>
        <v>95</v>
      </c>
      <c r="B156" s="27"/>
      <c r="C156" s="27"/>
      <c r="D156" s="28">
        <v>2584</v>
      </c>
      <c r="E156" s="27" t="s">
        <v>86</v>
      </c>
      <c r="F156" s="29">
        <v>0.28999999999999998</v>
      </c>
      <c r="G156" s="26" t="s">
        <v>941</v>
      </c>
      <c r="H156" s="237">
        <f t="shared" si="4"/>
        <v>33528</v>
      </c>
      <c r="I156" s="26" t="s">
        <v>67</v>
      </c>
      <c r="J156" s="27">
        <v>4</v>
      </c>
      <c r="K156" s="26" t="s">
        <v>1735</v>
      </c>
      <c r="L156" s="239">
        <v>1.1599999999999999</v>
      </c>
      <c r="M156" s="31" t="s">
        <v>63</v>
      </c>
      <c r="N156" s="27" t="s">
        <v>2502</v>
      </c>
      <c r="O156" s="30">
        <v>3.25</v>
      </c>
      <c r="P156" s="30">
        <v>2.5</v>
      </c>
    </row>
    <row r="157" spans="1:16" x14ac:dyDescent="0.25">
      <c r="A157" s="25">
        <f t="shared" si="3"/>
        <v>96</v>
      </c>
      <c r="B157" s="27"/>
      <c r="C157" s="27"/>
      <c r="D157" s="28">
        <v>2585</v>
      </c>
      <c r="E157" s="27" t="s">
        <v>86</v>
      </c>
      <c r="F157" s="29">
        <v>0.28999999999999998</v>
      </c>
      <c r="G157" s="26" t="s">
        <v>941</v>
      </c>
      <c r="H157" s="237">
        <f t="shared" si="4"/>
        <v>33528</v>
      </c>
      <c r="I157" s="26" t="s">
        <v>67</v>
      </c>
      <c r="J157" s="27">
        <v>4</v>
      </c>
      <c r="K157" s="26" t="s">
        <v>1735</v>
      </c>
      <c r="L157" s="239">
        <v>1.1599999999999999</v>
      </c>
      <c r="M157" s="31" t="s">
        <v>63</v>
      </c>
      <c r="N157" s="27" t="s">
        <v>2502</v>
      </c>
      <c r="O157" s="30">
        <v>3.25</v>
      </c>
      <c r="P157" s="30">
        <v>2.5</v>
      </c>
    </row>
    <row r="158" spans="1:16" x14ac:dyDescent="0.25">
      <c r="A158" s="25">
        <f t="shared" si="3"/>
        <v>97</v>
      </c>
      <c r="B158" s="27"/>
      <c r="C158" s="27"/>
      <c r="D158" s="27">
        <v>2454</v>
      </c>
      <c r="E158" s="27"/>
      <c r="F158" s="29">
        <v>0.05</v>
      </c>
      <c r="G158" s="27" t="s">
        <v>2452</v>
      </c>
      <c r="H158" s="237">
        <f>DATE(91,10,22)</f>
        <v>33533</v>
      </c>
      <c r="I158" s="26" t="s">
        <v>657</v>
      </c>
      <c r="J158" s="27">
        <v>6</v>
      </c>
      <c r="K158" s="254" t="s">
        <v>2503</v>
      </c>
      <c r="L158" s="239">
        <v>0.3</v>
      </c>
      <c r="M158" s="242" t="s">
        <v>63</v>
      </c>
      <c r="N158" s="27" t="s">
        <v>1969</v>
      </c>
      <c r="O158" s="30">
        <v>1.75</v>
      </c>
      <c r="P158" s="30">
        <v>7.5</v>
      </c>
    </row>
    <row r="159" spans="1:16" x14ac:dyDescent="0.25">
      <c r="A159" s="25">
        <f t="shared" si="3"/>
        <v>98</v>
      </c>
      <c r="B159" s="26" t="s">
        <v>39</v>
      </c>
      <c r="C159" s="27" t="s">
        <v>128</v>
      </c>
      <c r="D159" s="27">
        <v>159</v>
      </c>
      <c r="E159" s="27"/>
      <c r="F159" s="243">
        <v>0.19</v>
      </c>
      <c r="G159" s="27" t="s">
        <v>2504</v>
      </c>
      <c r="H159" s="237">
        <f>DATE(91,10,29)</f>
        <v>33540</v>
      </c>
      <c r="I159" s="26" t="s">
        <v>657</v>
      </c>
      <c r="J159" s="27">
        <v>1</v>
      </c>
      <c r="K159" s="27" t="s">
        <v>473</v>
      </c>
      <c r="L159" s="239">
        <v>0.19</v>
      </c>
      <c r="M159" s="242" t="s">
        <v>63</v>
      </c>
      <c r="N159" s="27" t="s">
        <v>325</v>
      </c>
      <c r="O159" s="239">
        <v>1.65</v>
      </c>
      <c r="P159" s="30">
        <v>1</v>
      </c>
    </row>
    <row r="160" spans="1:16" x14ac:dyDescent="0.25">
      <c r="A160" s="25">
        <f t="shared" si="3"/>
        <v>99</v>
      </c>
      <c r="B160" s="27"/>
      <c r="C160" s="27" t="s">
        <v>63</v>
      </c>
      <c r="D160" s="27">
        <v>624</v>
      </c>
      <c r="E160" s="27"/>
      <c r="F160" s="243">
        <v>0.28999999999999998</v>
      </c>
      <c r="G160" s="27" t="s">
        <v>2505</v>
      </c>
      <c r="H160" s="237">
        <f>DATE(91,11,8)</f>
        <v>33550</v>
      </c>
      <c r="I160" s="26" t="s">
        <v>657</v>
      </c>
      <c r="J160" s="27">
        <v>1</v>
      </c>
      <c r="K160" s="27" t="s">
        <v>199</v>
      </c>
      <c r="L160" s="239">
        <v>0.28999999999999998</v>
      </c>
      <c r="M160" s="242" t="s">
        <v>63</v>
      </c>
      <c r="N160" s="27" t="s">
        <v>1824</v>
      </c>
      <c r="O160" s="239">
        <v>1.65</v>
      </c>
      <c r="P160" s="30">
        <v>1.25</v>
      </c>
    </row>
    <row r="161" spans="1:16" x14ac:dyDescent="0.25">
      <c r="A161" s="25">
        <f t="shared" si="3"/>
        <v>100</v>
      </c>
      <c r="B161" s="27"/>
      <c r="C161" s="27" t="s">
        <v>63</v>
      </c>
      <c r="D161" s="27">
        <v>624</v>
      </c>
      <c r="E161" s="27"/>
      <c r="F161" s="243">
        <v>0.28999999999999998</v>
      </c>
      <c r="G161" s="27" t="s">
        <v>2505</v>
      </c>
      <c r="H161" s="237">
        <f>DATE(91,11,8)</f>
        <v>33550</v>
      </c>
      <c r="I161" s="26" t="s">
        <v>101</v>
      </c>
      <c r="J161" s="27">
        <v>1</v>
      </c>
      <c r="K161" s="27" t="s">
        <v>199</v>
      </c>
      <c r="L161" s="239">
        <v>0.28999999999999998</v>
      </c>
      <c r="M161" s="242" t="s">
        <v>63</v>
      </c>
      <c r="N161" s="27" t="s">
        <v>1824</v>
      </c>
      <c r="O161" s="239">
        <v>1.35</v>
      </c>
      <c r="P161" s="30">
        <v>1.25</v>
      </c>
    </row>
    <row r="162" spans="1:16" x14ac:dyDescent="0.25">
      <c r="A162" s="25">
        <f t="shared" si="3"/>
        <v>101</v>
      </c>
      <c r="B162" s="27"/>
      <c r="C162" s="27"/>
      <c r="D162" s="27">
        <v>2604</v>
      </c>
      <c r="E162" s="27"/>
      <c r="F162" s="29">
        <v>0.1</v>
      </c>
      <c r="G162" s="27" t="s">
        <v>2506</v>
      </c>
      <c r="H162" s="237">
        <f>DATE(91,12,13)</f>
        <v>33585</v>
      </c>
      <c r="I162" s="26" t="s">
        <v>657</v>
      </c>
      <c r="J162" s="27">
        <v>3</v>
      </c>
      <c r="K162" s="27" t="s">
        <v>1005</v>
      </c>
      <c r="L162" s="239">
        <v>0.3</v>
      </c>
      <c r="M162" s="242" t="s">
        <v>63</v>
      </c>
      <c r="N162" s="27" t="s">
        <v>773</v>
      </c>
      <c r="O162" s="30">
        <v>1.75</v>
      </c>
      <c r="P162" s="30">
        <v>3.75</v>
      </c>
    </row>
    <row r="163" spans="1:16" x14ac:dyDescent="0.25">
      <c r="A163" s="25">
        <f t="shared" si="3"/>
        <v>102</v>
      </c>
      <c r="B163" s="27"/>
      <c r="C163" s="27"/>
      <c r="D163" s="27"/>
      <c r="E163" s="27"/>
      <c r="F163" s="29"/>
      <c r="G163" s="27"/>
      <c r="H163" s="27"/>
      <c r="I163" s="27"/>
      <c r="J163" s="27"/>
      <c r="K163" s="27"/>
      <c r="L163" s="239"/>
      <c r="M163" s="242"/>
      <c r="N163" s="27"/>
      <c r="O163" s="30"/>
      <c r="P163" s="30"/>
    </row>
    <row r="164" spans="1:16" x14ac:dyDescent="0.25">
      <c r="A164" s="25">
        <f t="shared" si="3"/>
        <v>103</v>
      </c>
      <c r="B164" s="27"/>
      <c r="C164" s="27"/>
      <c r="D164" s="27"/>
      <c r="E164" s="27"/>
      <c r="F164" s="29"/>
      <c r="G164" s="27"/>
      <c r="H164" s="27"/>
      <c r="I164" s="27"/>
      <c r="J164" s="27"/>
      <c r="K164" s="27"/>
      <c r="L164" s="239"/>
      <c r="M164" s="242"/>
      <c r="N164" s="27"/>
      <c r="O164" s="30"/>
      <c r="P164" s="30"/>
    </row>
    <row r="165" spans="1:16" x14ac:dyDescent="0.25">
      <c r="A165" s="25">
        <f t="shared" si="3"/>
        <v>104</v>
      </c>
      <c r="B165" s="27"/>
      <c r="C165" s="27"/>
      <c r="D165" s="27"/>
      <c r="E165" s="27"/>
      <c r="F165" s="29"/>
      <c r="G165" s="27"/>
      <c r="H165" s="27"/>
      <c r="I165" s="27"/>
      <c r="J165" s="27"/>
      <c r="K165" s="27"/>
      <c r="L165" s="239"/>
      <c r="M165" s="242"/>
      <c r="N165" s="27"/>
      <c r="O165" s="30"/>
      <c r="P165" s="30"/>
    </row>
    <row r="166" spans="1:16" x14ac:dyDescent="0.25">
      <c r="A166" s="25">
        <f t="shared" si="3"/>
        <v>105</v>
      </c>
      <c r="B166" s="27"/>
      <c r="C166" s="27"/>
      <c r="D166" s="27"/>
      <c r="E166" s="27"/>
      <c r="F166" s="29"/>
      <c r="G166" s="27"/>
      <c r="H166" s="27"/>
      <c r="I166" s="27"/>
      <c r="J166" s="27"/>
      <c r="K166" s="27"/>
      <c r="L166" s="239"/>
      <c r="M166" s="242"/>
      <c r="N166" s="27"/>
      <c r="O166" s="30"/>
      <c r="P166" s="30"/>
    </row>
    <row r="167" spans="1:16" x14ac:dyDescent="0.25">
      <c r="A167" s="25">
        <f t="shared" si="3"/>
        <v>106</v>
      </c>
      <c r="B167" s="27"/>
      <c r="C167" s="27"/>
      <c r="D167" s="27"/>
      <c r="E167" s="27"/>
      <c r="F167" s="29"/>
      <c r="G167" s="27"/>
      <c r="H167" s="27"/>
      <c r="I167" s="27"/>
      <c r="J167" s="27"/>
      <c r="K167" s="27"/>
      <c r="L167" s="239"/>
      <c r="M167" s="242"/>
      <c r="N167" s="27"/>
      <c r="O167" s="30"/>
      <c r="P167" s="30"/>
    </row>
    <row r="168" spans="1:16" x14ac:dyDescent="0.25">
      <c r="A168" s="25">
        <f t="shared" si="3"/>
        <v>107</v>
      </c>
      <c r="B168" s="27"/>
      <c r="C168" s="27"/>
      <c r="D168" s="27"/>
      <c r="E168" s="27"/>
      <c r="F168" s="29"/>
      <c r="G168" s="27"/>
      <c r="H168" s="27"/>
      <c r="I168" s="27"/>
      <c r="J168" s="27"/>
      <c r="K168" s="27"/>
      <c r="L168" s="239"/>
      <c r="M168" s="242"/>
      <c r="N168" s="27"/>
      <c r="O168" s="30"/>
      <c r="P168" s="30"/>
    </row>
    <row r="169" spans="1:16" x14ac:dyDescent="0.25">
      <c r="A169" s="25">
        <f t="shared" si="3"/>
        <v>108</v>
      </c>
      <c r="B169" s="27"/>
      <c r="C169" s="27"/>
      <c r="D169" s="27"/>
      <c r="E169" s="27"/>
      <c r="F169" s="29"/>
      <c r="G169" s="27"/>
      <c r="H169" s="27"/>
      <c r="I169" s="27"/>
      <c r="J169" s="27"/>
      <c r="K169" s="27"/>
      <c r="L169" s="239"/>
      <c r="M169" s="242"/>
      <c r="N169" s="27"/>
      <c r="O169" s="30"/>
      <c r="P169" s="30"/>
    </row>
    <row r="170" spans="1:16" x14ac:dyDescent="0.25">
      <c r="A170" s="25">
        <f t="shared" si="3"/>
        <v>109</v>
      </c>
      <c r="B170" s="27"/>
      <c r="C170" s="27"/>
      <c r="D170" s="27"/>
      <c r="E170" s="27"/>
      <c r="F170" s="29"/>
      <c r="G170" s="27"/>
      <c r="H170" s="27"/>
      <c r="I170" s="27"/>
      <c r="J170" s="27"/>
      <c r="K170" s="27"/>
      <c r="L170" s="239"/>
      <c r="M170" s="242"/>
      <c r="N170" s="27"/>
      <c r="O170" s="30"/>
      <c r="P170" s="30"/>
    </row>
    <row r="171" spans="1:16" x14ac:dyDescent="0.25">
      <c r="A171" s="25">
        <f t="shared" si="3"/>
        <v>110</v>
      </c>
      <c r="B171" s="27"/>
      <c r="C171" s="27"/>
      <c r="D171" s="27"/>
      <c r="E171" s="27"/>
      <c r="F171" s="29"/>
      <c r="G171" s="27"/>
      <c r="H171" s="27"/>
      <c r="I171" s="27"/>
      <c r="J171" s="27"/>
      <c r="K171" s="27"/>
      <c r="L171" s="239"/>
      <c r="M171" s="242"/>
      <c r="N171" s="27"/>
      <c r="O171" s="30"/>
      <c r="P171" s="30"/>
    </row>
    <row r="172" spans="1:16" x14ac:dyDescent="0.25">
      <c r="A172" s="25">
        <f t="shared" si="3"/>
        <v>111</v>
      </c>
      <c r="B172" s="27"/>
      <c r="C172" s="27"/>
      <c r="D172" s="27"/>
      <c r="E172" s="27"/>
      <c r="F172" s="29"/>
      <c r="G172" s="27"/>
      <c r="H172" s="27"/>
      <c r="I172" s="27"/>
      <c r="J172" s="27"/>
      <c r="K172" s="27"/>
      <c r="L172" s="239"/>
      <c r="M172" s="242"/>
      <c r="N172" s="27"/>
      <c r="O172" s="30"/>
      <c r="P172" s="30"/>
    </row>
    <row r="173" spans="1:16" x14ac:dyDescent="0.25">
      <c r="A173" s="25">
        <f t="shared" si="3"/>
        <v>112</v>
      </c>
      <c r="B173" s="27"/>
      <c r="C173" s="27"/>
      <c r="D173" s="27"/>
      <c r="E173" s="27"/>
      <c r="F173" s="29"/>
      <c r="G173" s="27"/>
      <c r="H173" s="27"/>
      <c r="I173" s="27"/>
      <c r="J173" s="27"/>
      <c r="K173" s="27"/>
      <c r="L173" s="239"/>
      <c r="M173" s="242"/>
      <c r="N173" s="27"/>
      <c r="O173" s="30"/>
      <c r="P173" s="30"/>
    </row>
    <row r="174" spans="1:16" x14ac:dyDescent="0.25">
      <c r="A174" s="25">
        <f t="shared" si="3"/>
        <v>113</v>
      </c>
      <c r="B174" s="27"/>
      <c r="C174" s="27"/>
      <c r="D174" s="27"/>
      <c r="E174" s="27"/>
      <c r="F174" s="29"/>
      <c r="G174" s="27"/>
      <c r="H174" s="27"/>
      <c r="I174" s="27"/>
      <c r="J174" s="27"/>
      <c r="K174" s="27"/>
      <c r="L174" s="239"/>
      <c r="M174" s="242"/>
      <c r="N174" s="27"/>
      <c r="O174" s="30"/>
      <c r="P174" s="30"/>
    </row>
    <row r="175" spans="1:16" x14ac:dyDescent="0.25">
      <c r="A175" s="25">
        <f t="shared" si="3"/>
        <v>114</v>
      </c>
      <c r="B175" s="27"/>
      <c r="C175" s="27"/>
      <c r="D175" s="27"/>
      <c r="E175" s="27"/>
      <c r="F175" s="29"/>
      <c r="G175" s="27"/>
      <c r="H175" s="27"/>
      <c r="I175" s="27"/>
      <c r="J175" s="27"/>
      <c r="K175" s="27"/>
      <c r="L175" s="239"/>
      <c r="M175" s="242"/>
      <c r="N175" s="27"/>
      <c r="O175" s="30"/>
      <c r="P175" s="30"/>
    </row>
    <row r="176" spans="1:16" x14ac:dyDescent="0.25">
      <c r="A176" s="25">
        <f t="shared" si="3"/>
        <v>115</v>
      </c>
      <c r="B176" s="27"/>
      <c r="C176" s="27"/>
      <c r="D176" s="27"/>
      <c r="E176" s="27"/>
      <c r="F176" s="29"/>
      <c r="G176" s="27"/>
      <c r="H176" s="27"/>
      <c r="I176" s="27"/>
      <c r="J176" s="27"/>
      <c r="K176" s="27"/>
      <c r="L176" s="239"/>
      <c r="M176" s="242"/>
      <c r="N176" s="27"/>
      <c r="O176" s="30"/>
      <c r="P176" s="30"/>
    </row>
    <row r="177" spans="1:16" x14ac:dyDescent="0.25">
      <c r="A177" s="25">
        <f t="shared" si="3"/>
        <v>116</v>
      </c>
      <c r="B177" s="27"/>
      <c r="C177" s="27"/>
      <c r="D177" s="27"/>
      <c r="E177" s="27"/>
      <c r="F177" s="29"/>
      <c r="G177" s="27"/>
      <c r="H177" s="27"/>
      <c r="I177" s="27"/>
      <c r="J177" s="27"/>
      <c r="K177" s="27"/>
      <c r="L177" s="239"/>
      <c r="M177" s="242"/>
      <c r="N177" s="27"/>
      <c r="O177" s="30"/>
      <c r="P177" s="30"/>
    </row>
    <row r="178" spans="1:16" x14ac:dyDescent="0.25">
      <c r="A178" s="25">
        <f t="shared" si="3"/>
        <v>117</v>
      </c>
      <c r="B178" s="27"/>
      <c r="C178" s="27"/>
      <c r="D178" s="27"/>
      <c r="E178" s="27"/>
      <c r="F178" s="29"/>
      <c r="G178" s="27"/>
      <c r="H178" s="27"/>
      <c r="I178" s="27"/>
      <c r="J178" s="27"/>
      <c r="K178" s="27"/>
      <c r="L178" s="239"/>
      <c r="M178" s="242"/>
      <c r="N178" s="27"/>
      <c r="O178" s="30"/>
      <c r="P178" s="30"/>
    </row>
    <row r="179" spans="1:16" x14ac:dyDescent="0.25">
      <c r="A179" s="25">
        <f t="shared" si="3"/>
        <v>118</v>
      </c>
      <c r="B179" s="27"/>
      <c r="C179" s="27"/>
      <c r="D179" s="27"/>
      <c r="E179" s="27"/>
      <c r="F179" s="29"/>
      <c r="G179" s="27"/>
      <c r="H179" s="27"/>
      <c r="I179" s="27"/>
      <c r="J179" s="27"/>
      <c r="K179" s="27"/>
      <c r="L179" s="239"/>
      <c r="M179" s="242"/>
      <c r="N179" s="27"/>
      <c r="O179" s="30"/>
      <c r="P179" s="30"/>
    </row>
    <row r="180" spans="1:16" x14ac:dyDescent="0.25">
      <c r="A180" s="25">
        <f t="shared" si="3"/>
        <v>119</v>
      </c>
      <c r="B180" s="27"/>
      <c r="C180" s="27"/>
      <c r="D180" s="27"/>
      <c r="E180" s="27"/>
      <c r="F180" s="29"/>
      <c r="G180" s="27"/>
      <c r="H180" s="27"/>
      <c r="I180" s="27"/>
      <c r="J180" s="27"/>
      <c r="K180" s="27"/>
      <c r="L180" s="239"/>
      <c r="M180" s="242"/>
      <c r="N180" s="27"/>
      <c r="O180" s="30"/>
      <c r="P180" s="30"/>
    </row>
    <row r="181" spans="1:16" x14ac:dyDescent="0.25">
      <c r="A181" s="25">
        <f t="shared" si="3"/>
        <v>120</v>
      </c>
      <c r="B181" s="27"/>
      <c r="C181" s="27"/>
      <c r="D181" s="27"/>
      <c r="E181" s="27"/>
      <c r="F181" s="29"/>
      <c r="G181" s="27"/>
      <c r="H181" s="27"/>
      <c r="I181" s="27"/>
      <c r="J181" s="27"/>
      <c r="K181" s="27"/>
      <c r="L181" s="239"/>
      <c r="M181" s="242"/>
      <c r="N181" s="27"/>
      <c r="O181" s="30"/>
      <c r="P181" s="30"/>
    </row>
    <row r="182" spans="1:16" x14ac:dyDescent="0.25">
      <c r="A182" s="25">
        <f t="shared" si="3"/>
        <v>121</v>
      </c>
      <c r="B182" s="27"/>
      <c r="C182" s="27"/>
      <c r="D182" s="27"/>
      <c r="E182" s="27"/>
      <c r="F182" s="29"/>
      <c r="G182" s="27"/>
      <c r="H182" s="27"/>
      <c r="I182" s="27"/>
      <c r="J182" s="27"/>
      <c r="K182" s="27"/>
      <c r="L182" s="239"/>
      <c r="M182" s="242"/>
      <c r="N182" s="27"/>
      <c r="O182" s="30"/>
      <c r="P182" s="30"/>
    </row>
    <row r="183" spans="1:16" x14ac:dyDescent="0.25">
      <c r="A183" s="25">
        <f t="shared" si="3"/>
        <v>122</v>
      </c>
      <c r="B183" s="27"/>
      <c r="C183" s="27"/>
      <c r="D183" s="27"/>
      <c r="E183" s="27"/>
      <c r="F183" s="29"/>
      <c r="G183" s="27"/>
      <c r="H183" s="27"/>
      <c r="I183" s="27"/>
      <c r="J183" s="27"/>
      <c r="K183" s="27"/>
      <c r="L183" s="239"/>
      <c r="M183" s="242"/>
      <c r="N183" s="27"/>
      <c r="O183" s="30"/>
      <c r="P183" s="30"/>
    </row>
    <row r="184" spans="1:16" x14ac:dyDescent="0.25">
      <c r="A184" s="25">
        <f t="shared" si="3"/>
        <v>123</v>
      </c>
      <c r="B184" s="27"/>
      <c r="C184" s="27"/>
      <c r="D184" s="27"/>
      <c r="E184" s="27"/>
      <c r="F184" s="29"/>
      <c r="G184" s="27"/>
      <c r="H184" s="27"/>
      <c r="I184" s="27"/>
      <c r="J184" s="27"/>
      <c r="K184" s="27"/>
      <c r="L184" s="239"/>
      <c r="M184" s="242"/>
      <c r="N184" s="27"/>
      <c r="O184" s="30"/>
      <c r="P184" s="30"/>
    </row>
    <row r="185" spans="1:16" ht="16.5" thickBot="1" x14ac:dyDescent="0.3">
      <c r="A185" s="25">
        <f t="shared" si="3"/>
        <v>124</v>
      </c>
      <c r="B185" s="27"/>
      <c r="C185" s="27"/>
      <c r="D185" s="27"/>
      <c r="E185" s="27"/>
      <c r="F185" s="29"/>
      <c r="G185" s="27"/>
      <c r="H185" s="27"/>
      <c r="I185" s="27"/>
      <c r="J185" s="27"/>
      <c r="K185" s="27"/>
      <c r="L185" s="239"/>
      <c r="M185" s="246"/>
      <c r="N185" s="86"/>
      <c r="O185" s="86"/>
      <c r="P185" s="86"/>
    </row>
    <row r="186" spans="1:16" ht="16.5" thickTop="1" x14ac:dyDescent="0.25">
      <c r="A186" s="175"/>
      <c r="B186" s="138"/>
      <c r="C186" s="138"/>
      <c r="D186" s="138"/>
      <c r="E186" s="138"/>
      <c r="F186" s="160"/>
      <c r="G186" s="138"/>
      <c r="H186" s="138"/>
      <c r="I186" s="138"/>
      <c r="J186" s="138"/>
      <c r="K186" s="138"/>
      <c r="L186" s="141"/>
      <c r="M186" s="176"/>
      <c r="N186" s="176"/>
      <c r="O186" s="177"/>
      <c r="P186" s="88"/>
    </row>
    <row r="187" spans="1:16" ht="16.5" thickBot="1" x14ac:dyDescent="0.3">
      <c r="A187" s="178"/>
      <c r="B187" s="143"/>
      <c r="C187" s="143"/>
      <c r="D187" s="143"/>
      <c r="E187" s="143"/>
      <c r="F187" s="165"/>
      <c r="G187" s="143"/>
      <c r="H187" s="143"/>
      <c r="I187" s="143"/>
      <c r="J187" s="143"/>
      <c r="K187" s="143"/>
      <c r="L187" s="147"/>
      <c r="M187" s="176"/>
      <c r="N187" s="89" t="s">
        <v>2207</v>
      </c>
      <c r="O187" s="90"/>
      <c r="P187" s="91"/>
    </row>
    <row r="188" spans="1:16" ht="16.5" thickTop="1" x14ac:dyDescent="0.25">
      <c r="A188" s="178"/>
      <c r="B188" s="143"/>
      <c r="C188" s="143"/>
      <c r="D188" s="143"/>
      <c r="E188" s="143"/>
      <c r="F188" s="165"/>
      <c r="G188" s="143"/>
      <c r="H188" s="143"/>
      <c r="I188" s="143"/>
      <c r="J188" s="143"/>
      <c r="K188" s="143"/>
      <c r="L188" s="147"/>
      <c r="M188" s="176"/>
      <c r="N188" s="92"/>
      <c r="O188" s="93"/>
      <c r="P188" s="94"/>
    </row>
    <row r="189" spans="1:16" ht="18" x14ac:dyDescent="0.3">
      <c r="A189" s="178"/>
      <c r="B189" s="143"/>
      <c r="C189" s="143"/>
      <c r="D189" s="143"/>
      <c r="E189" s="143"/>
      <c r="F189" s="165"/>
      <c r="G189" s="143"/>
      <c r="H189" s="143"/>
      <c r="I189" s="143"/>
      <c r="J189" s="143"/>
      <c r="K189" s="143"/>
      <c r="L189" s="147"/>
      <c r="M189" s="176"/>
      <c r="N189" s="63" t="s">
        <v>427</v>
      </c>
      <c r="O189" s="229"/>
      <c r="P189" s="65">
        <f>SUM(L10:L185)</f>
        <v>118.37000000000008</v>
      </c>
    </row>
    <row r="190" spans="1:16" ht="18" x14ac:dyDescent="0.3">
      <c r="A190" s="178"/>
      <c r="B190" s="143"/>
      <c r="C190" s="143"/>
      <c r="D190" s="143"/>
      <c r="E190" s="143"/>
      <c r="F190" s="165"/>
      <c r="G190" s="143"/>
      <c r="H190" s="143"/>
      <c r="I190" s="143"/>
      <c r="J190" s="143"/>
      <c r="K190" s="143"/>
      <c r="L190" s="147"/>
      <c r="M190" s="176"/>
      <c r="N190" s="63" t="s">
        <v>428</v>
      </c>
      <c r="O190" s="229"/>
      <c r="P190" s="65">
        <f>SUM(O10:O186)</f>
        <v>328.64999999999975</v>
      </c>
    </row>
    <row r="191" spans="1:16" ht="18" x14ac:dyDescent="0.3">
      <c r="A191" s="178"/>
      <c r="B191" s="143"/>
      <c r="C191" s="143"/>
      <c r="D191" s="143"/>
      <c r="E191" s="143"/>
      <c r="F191" s="165"/>
      <c r="G191" s="143"/>
      <c r="H191" s="143"/>
      <c r="I191" s="143"/>
      <c r="J191" s="143"/>
      <c r="K191" s="143"/>
      <c r="L191" s="147"/>
      <c r="M191" s="176"/>
      <c r="N191" s="63" t="s">
        <v>429</v>
      </c>
      <c r="O191" s="229"/>
      <c r="P191" s="230">
        <f>IF(SUM(P10:P186)&gt;0,SUM(P10:P186)," ")</f>
        <v>331.6</v>
      </c>
    </row>
    <row r="192" spans="1:16" ht="16.5" thickBot="1" x14ac:dyDescent="0.3">
      <c r="A192" s="181"/>
      <c r="B192" s="149"/>
      <c r="C192" s="149"/>
      <c r="D192" s="149"/>
      <c r="E192" s="149"/>
      <c r="F192" s="182"/>
      <c r="G192" s="149"/>
      <c r="H192" s="149"/>
      <c r="I192" s="149"/>
      <c r="J192" s="149"/>
      <c r="K192" s="149"/>
      <c r="L192" s="151"/>
      <c r="M192" s="176"/>
      <c r="N192" s="95" t="s">
        <v>558</v>
      </c>
      <c r="O192" s="93"/>
      <c r="P192" s="96">
        <f>SUM(J10:J82)+SUM(J82:J185)</f>
        <v>284</v>
      </c>
    </row>
    <row r="193" spans="1:16" ht="16.5" thickTop="1" x14ac:dyDescent="0.25">
      <c r="A193" s="97"/>
      <c r="B193" s="72" t="s">
        <v>2535</v>
      </c>
      <c r="C193" s="98"/>
      <c r="D193" s="98"/>
      <c r="E193" s="98"/>
      <c r="F193" s="99"/>
      <c r="G193" s="98"/>
      <c r="H193" s="98"/>
      <c r="I193" s="98"/>
      <c r="J193" s="98"/>
      <c r="K193" s="98"/>
      <c r="L193" s="99"/>
      <c r="M193" s="100"/>
      <c r="N193" s="100"/>
      <c r="O193" s="101"/>
      <c r="P193" s="102"/>
    </row>
  </sheetData>
  <printOptions gridLinesSet="0"/>
  <pageMargins left="0.65" right="0.35" top="0.75" bottom="0.55000000000000004" header="0.5" footer="0.5"/>
  <pageSetup scale="43" fitToHeight="2" orientation="portrait" horizontalDpi="300" verticalDpi="300" r:id="rId1"/>
  <headerFooter alignWithMargins="0">
    <oddHeader>&amp;L&amp;D</oddHeader>
    <oddFooter>&amp;LFDCINV18.XLS</oddFooter>
  </headerFooter>
  <rowBreaks count="1" manualBreakCount="1">
    <brk id="10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197"/>
  <sheetViews>
    <sheetView showGridLines="0" zoomScale="75" zoomScaleNormal="75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8.7109375" style="11" customWidth="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A1" s="10"/>
      <c r="O1" s="12" t="s">
        <v>15</v>
      </c>
    </row>
    <row r="2" spans="1:16" ht="30.75" x14ac:dyDescent="0.45">
      <c r="A2" s="13" t="s">
        <v>16</v>
      </c>
      <c r="B2" s="14"/>
      <c r="C2" s="14"/>
      <c r="D2" s="14"/>
      <c r="E2" s="14"/>
      <c r="F2" s="14"/>
      <c r="G2" s="13"/>
      <c r="H2" s="14"/>
      <c r="I2" s="14"/>
      <c r="J2" s="14"/>
      <c r="K2" s="14"/>
      <c r="L2" s="14"/>
      <c r="M2" s="14"/>
      <c r="N2" s="14"/>
      <c r="O2" s="14"/>
      <c r="P2" s="14"/>
    </row>
    <row r="3" spans="1:16" ht="30.75" x14ac:dyDescent="0.45">
      <c r="A3" s="13" t="s">
        <v>1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17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0"/>
      <c r="O5" s="12" t="s">
        <v>3</v>
      </c>
    </row>
    <row r="6" spans="1:16" x14ac:dyDescent="0.25">
      <c r="A6" s="10"/>
    </row>
    <row r="7" spans="1:16" x14ac:dyDescent="0.25">
      <c r="A7" s="15" t="s">
        <v>18</v>
      </c>
      <c r="B7" s="16"/>
      <c r="C7" s="17" t="s">
        <v>19</v>
      </c>
      <c r="D7" s="18"/>
      <c r="E7" s="19"/>
      <c r="F7" s="20" t="s">
        <v>20</v>
      </c>
      <c r="G7" s="20" t="s">
        <v>21</v>
      </c>
      <c r="H7" s="20" t="s">
        <v>22</v>
      </c>
      <c r="I7" s="20" t="s">
        <v>23</v>
      </c>
      <c r="J7" s="20" t="s">
        <v>24</v>
      </c>
      <c r="K7" s="20" t="s">
        <v>25</v>
      </c>
      <c r="L7" s="20" t="s">
        <v>5</v>
      </c>
      <c r="M7" s="20" t="s">
        <v>26</v>
      </c>
      <c r="N7" s="20" t="s">
        <v>27</v>
      </c>
      <c r="O7" s="20" t="s">
        <v>28</v>
      </c>
      <c r="P7" s="20" t="s">
        <v>29</v>
      </c>
    </row>
    <row r="8" spans="1:16" ht="16.5" thickBot="1" x14ac:dyDescent="0.3">
      <c r="A8" s="21"/>
      <c r="B8" s="22"/>
      <c r="C8" s="23" t="s">
        <v>30</v>
      </c>
      <c r="D8" s="23" t="s">
        <v>31</v>
      </c>
      <c r="E8" s="24" t="s">
        <v>32</v>
      </c>
      <c r="F8" s="22"/>
      <c r="G8" s="22"/>
      <c r="H8" s="24" t="s">
        <v>33</v>
      </c>
      <c r="I8" s="24" t="s">
        <v>34</v>
      </c>
      <c r="J8" s="24" t="s">
        <v>35</v>
      </c>
      <c r="K8" s="24" t="s">
        <v>36</v>
      </c>
      <c r="L8" s="24" t="s">
        <v>10</v>
      </c>
      <c r="M8" s="24" t="s">
        <v>37</v>
      </c>
      <c r="N8" s="24" t="s">
        <v>38</v>
      </c>
      <c r="O8" s="24" t="s">
        <v>11</v>
      </c>
      <c r="P8" s="24" t="s">
        <v>10</v>
      </c>
    </row>
    <row r="9" spans="1:16" ht="16.5" thickTop="1" x14ac:dyDescent="0.25">
      <c r="A9" s="25">
        <v>1</v>
      </c>
      <c r="B9" s="26" t="s">
        <v>39</v>
      </c>
      <c r="C9" s="27"/>
      <c r="D9" s="28">
        <v>806</v>
      </c>
      <c r="E9" s="27"/>
      <c r="F9" s="29">
        <v>0.02</v>
      </c>
      <c r="G9" s="26" t="s">
        <v>40</v>
      </c>
      <c r="H9" s="26" t="s">
        <v>41</v>
      </c>
      <c r="I9" s="26" t="s">
        <v>42</v>
      </c>
      <c r="J9" s="28">
        <v>4</v>
      </c>
      <c r="K9" s="26" t="s">
        <v>43</v>
      </c>
      <c r="L9" s="30">
        <v>0.08</v>
      </c>
      <c r="M9" s="31" t="s">
        <v>44</v>
      </c>
      <c r="N9" s="26" t="s">
        <v>45</v>
      </c>
      <c r="O9" s="30">
        <v>0.25</v>
      </c>
      <c r="P9" s="261">
        <v>10</v>
      </c>
    </row>
    <row r="10" spans="1:16" x14ac:dyDescent="0.25">
      <c r="A10" s="25">
        <v>2</v>
      </c>
      <c r="B10" s="27"/>
      <c r="C10" s="27"/>
      <c r="D10" s="28">
        <v>899</v>
      </c>
      <c r="E10" s="27"/>
      <c r="F10" s="29">
        <v>0.01</v>
      </c>
      <c r="G10" s="26" t="s">
        <v>46</v>
      </c>
      <c r="H10" s="26" t="s">
        <v>47</v>
      </c>
      <c r="I10" s="26" t="s">
        <v>48</v>
      </c>
      <c r="J10" s="28">
        <v>4</v>
      </c>
      <c r="K10" s="26" t="s">
        <v>43</v>
      </c>
      <c r="L10" s="30">
        <v>0.04</v>
      </c>
      <c r="M10" s="31" t="s">
        <v>44</v>
      </c>
      <c r="N10" s="26" t="s">
        <v>49</v>
      </c>
      <c r="O10" s="30">
        <v>0.25</v>
      </c>
      <c r="P10" s="261">
        <v>10</v>
      </c>
    </row>
    <row r="11" spans="1:16" x14ac:dyDescent="0.25">
      <c r="A11" s="25">
        <v>3</v>
      </c>
      <c r="B11" s="27"/>
      <c r="C11" s="27"/>
      <c r="D11" s="28">
        <v>903</v>
      </c>
      <c r="E11" s="27"/>
      <c r="F11" s="29">
        <v>0.03</v>
      </c>
      <c r="G11" s="26" t="s">
        <v>50</v>
      </c>
      <c r="H11" s="26" t="s">
        <v>51</v>
      </c>
      <c r="I11" s="26" t="s">
        <v>52</v>
      </c>
      <c r="J11" s="28">
        <v>1</v>
      </c>
      <c r="K11" s="26" t="s">
        <v>53</v>
      </c>
      <c r="L11" s="30">
        <v>0.03</v>
      </c>
      <c r="M11" s="31" t="s">
        <v>44</v>
      </c>
      <c r="N11" s="26" t="s">
        <v>54</v>
      </c>
      <c r="O11" s="30">
        <v>0.25</v>
      </c>
      <c r="P11" s="261">
        <v>10</v>
      </c>
    </row>
    <row r="12" spans="1:16" x14ac:dyDescent="0.25">
      <c r="A12" s="25">
        <v>4</v>
      </c>
      <c r="B12" s="27"/>
      <c r="C12" s="27"/>
      <c r="D12" s="28">
        <v>908</v>
      </c>
      <c r="E12" s="27"/>
      <c r="F12" s="29">
        <v>0.03</v>
      </c>
      <c r="G12" s="26" t="s">
        <v>55</v>
      </c>
      <c r="H12" s="26" t="s">
        <v>56</v>
      </c>
      <c r="I12" s="26" t="s">
        <v>42</v>
      </c>
      <c r="J12" s="28">
        <v>4</v>
      </c>
      <c r="K12" s="26" t="s">
        <v>57</v>
      </c>
      <c r="L12" s="30">
        <v>0.04</v>
      </c>
      <c r="M12" s="31" t="s">
        <v>44</v>
      </c>
      <c r="N12" s="26" t="s">
        <v>49</v>
      </c>
      <c r="O12" s="30">
        <v>0.25</v>
      </c>
      <c r="P12" s="261">
        <v>10</v>
      </c>
    </row>
    <row r="13" spans="1:16" x14ac:dyDescent="0.25">
      <c r="A13" s="25">
        <v>5</v>
      </c>
      <c r="B13" s="27"/>
      <c r="C13" s="27"/>
      <c r="D13" s="28">
        <v>927</v>
      </c>
      <c r="E13" s="27"/>
      <c r="F13" s="29">
        <v>0.03</v>
      </c>
      <c r="G13" s="26" t="s">
        <v>58</v>
      </c>
      <c r="H13" s="26" t="s">
        <v>59</v>
      </c>
      <c r="I13" s="26" t="s">
        <v>48</v>
      </c>
      <c r="J13" s="28">
        <v>1</v>
      </c>
      <c r="K13" s="26" t="s">
        <v>53</v>
      </c>
      <c r="L13" s="30">
        <v>0.03</v>
      </c>
      <c r="M13" s="31" t="s">
        <v>44</v>
      </c>
      <c r="N13" s="26" t="s">
        <v>60</v>
      </c>
      <c r="O13" s="30">
        <v>0.25</v>
      </c>
      <c r="P13" s="261">
        <v>9</v>
      </c>
    </row>
    <row r="14" spans="1:16" x14ac:dyDescent="0.25">
      <c r="A14" s="25">
        <v>6</v>
      </c>
      <c r="B14" s="27"/>
      <c r="C14" s="27"/>
      <c r="D14" s="28">
        <v>936</v>
      </c>
      <c r="E14" s="27"/>
      <c r="F14" s="29">
        <v>0.03</v>
      </c>
      <c r="G14" s="26" t="s">
        <v>61</v>
      </c>
      <c r="H14" s="26" t="s">
        <v>62</v>
      </c>
      <c r="I14" s="26" t="s">
        <v>48</v>
      </c>
      <c r="J14" s="28">
        <v>1</v>
      </c>
      <c r="K14" s="26" t="s">
        <v>53</v>
      </c>
      <c r="L14" s="30">
        <v>0.03</v>
      </c>
      <c r="M14" s="31" t="s">
        <v>63</v>
      </c>
      <c r="N14" s="26" t="s">
        <v>64</v>
      </c>
      <c r="O14" s="30">
        <v>0.25</v>
      </c>
      <c r="P14" s="261">
        <v>11</v>
      </c>
    </row>
    <row r="15" spans="1:16" x14ac:dyDescent="0.25">
      <c r="A15" s="25">
        <v>7</v>
      </c>
      <c r="B15" s="27"/>
      <c r="C15" s="27"/>
      <c r="D15" s="28">
        <v>940</v>
      </c>
      <c r="E15" s="27"/>
      <c r="F15" s="29">
        <v>0.03</v>
      </c>
      <c r="G15" s="26" t="s">
        <v>65</v>
      </c>
      <c r="H15" s="26" t="s">
        <v>66</v>
      </c>
      <c r="I15" s="26" t="s">
        <v>67</v>
      </c>
      <c r="J15" s="28">
        <v>1</v>
      </c>
      <c r="K15" s="26" t="s">
        <v>53</v>
      </c>
      <c r="L15" s="30">
        <v>0.03</v>
      </c>
      <c r="M15" s="31" t="s">
        <v>44</v>
      </c>
      <c r="N15" s="26" t="s">
        <v>49</v>
      </c>
      <c r="O15" s="30">
        <v>0.25</v>
      </c>
      <c r="P15" s="261">
        <v>11</v>
      </c>
    </row>
    <row r="16" spans="1:16" x14ac:dyDescent="0.25">
      <c r="A16" s="25">
        <v>8</v>
      </c>
      <c r="B16" s="27"/>
      <c r="C16" s="27"/>
      <c r="D16" s="28">
        <v>943</v>
      </c>
      <c r="E16" s="27"/>
      <c r="F16" s="29">
        <v>0.03</v>
      </c>
      <c r="G16" s="26" t="s">
        <v>68</v>
      </c>
      <c r="H16" s="26" t="s">
        <v>69</v>
      </c>
      <c r="I16" s="26" t="s">
        <v>52</v>
      </c>
      <c r="J16" s="28">
        <v>1</v>
      </c>
      <c r="K16" s="26" t="s">
        <v>53</v>
      </c>
      <c r="L16" s="30">
        <v>0.03</v>
      </c>
      <c r="M16" s="31" t="s">
        <v>63</v>
      </c>
      <c r="N16" s="26" t="s">
        <v>49</v>
      </c>
      <c r="O16" s="30">
        <v>0.25</v>
      </c>
      <c r="P16" s="261">
        <v>4</v>
      </c>
    </row>
    <row r="17" spans="1:16" x14ac:dyDescent="0.25">
      <c r="A17" s="25">
        <v>9</v>
      </c>
      <c r="B17" s="27"/>
      <c r="C17" s="26" t="s">
        <v>70</v>
      </c>
      <c r="D17" s="28">
        <v>32</v>
      </c>
      <c r="E17" s="27"/>
      <c r="F17" s="29">
        <v>0.05</v>
      </c>
      <c r="G17" s="26" t="s">
        <v>71</v>
      </c>
      <c r="H17" s="26" t="s">
        <v>72</v>
      </c>
      <c r="I17" s="26" t="s">
        <v>67</v>
      </c>
      <c r="J17" s="28">
        <v>2</v>
      </c>
      <c r="K17" s="26" t="s">
        <v>73</v>
      </c>
      <c r="L17" s="30">
        <v>0.1</v>
      </c>
      <c r="M17" s="31" t="s">
        <v>44</v>
      </c>
      <c r="N17" s="26" t="s">
        <v>49</v>
      </c>
      <c r="O17" s="30">
        <v>0.25</v>
      </c>
      <c r="P17" s="261">
        <v>4</v>
      </c>
    </row>
    <row r="18" spans="1:16" x14ac:dyDescent="0.25">
      <c r="A18" s="25">
        <v>10</v>
      </c>
      <c r="B18" s="27"/>
      <c r="C18" s="27"/>
      <c r="D18" s="28">
        <v>953</v>
      </c>
      <c r="E18" s="27"/>
      <c r="F18" s="29">
        <v>0.03</v>
      </c>
      <c r="G18" s="26" t="s">
        <v>74</v>
      </c>
      <c r="H18" s="26" t="s">
        <v>75</v>
      </c>
      <c r="I18" s="26" t="s">
        <v>76</v>
      </c>
      <c r="J18" s="28">
        <v>1</v>
      </c>
      <c r="K18" s="26" t="s">
        <v>53</v>
      </c>
      <c r="L18" s="30">
        <v>0.03</v>
      </c>
      <c r="M18" s="31" t="s">
        <v>44</v>
      </c>
      <c r="N18" s="26" t="s">
        <v>77</v>
      </c>
      <c r="O18" s="30">
        <v>0.25</v>
      </c>
      <c r="P18" s="261">
        <v>3</v>
      </c>
    </row>
    <row r="19" spans="1:16" x14ac:dyDescent="0.25">
      <c r="A19" s="25">
        <v>11</v>
      </c>
      <c r="B19" s="27"/>
      <c r="C19" s="26" t="s">
        <v>70</v>
      </c>
      <c r="D19" s="28">
        <v>39</v>
      </c>
      <c r="E19" s="27"/>
      <c r="F19" s="29">
        <v>0.06</v>
      </c>
      <c r="G19" s="26" t="s">
        <v>71</v>
      </c>
      <c r="H19" s="26" t="s">
        <v>78</v>
      </c>
      <c r="I19" s="26" t="s">
        <v>76</v>
      </c>
      <c r="J19" s="28">
        <v>2</v>
      </c>
      <c r="K19" s="26" t="s">
        <v>73</v>
      </c>
      <c r="L19" s="30">
        <v>0.12</v>
      </c>
      <c r="M19" s="31" t="s">
        <v>44</v>
      </c>
      <c r="N19" s="26" t="s">
        <v>49</v>
      </c>
      <c r="O19" s="30">
        <v>0.25</v>
      </c>
      <c r="P19" s="261">
        <v>3</v>
      </c>
    </row>
    <row r="20" spans="1:16" x14ac:dyDescent="0.25">
      <c r="A20" s="25">
        <v>12</v>
      </c>
      <c r="B20" s="27"/>
      <c r="C20" s="27"/>
      <c r="D20" s="28">
        <v>982</v>
      </c>
      <c r="E20" s="27"/>
      <c r="F20" s="29">
        <v>0.03</v>
      </c>
      <c r="G20" s="26" t="s">
        <v>79</v>
      </c>
      <c r="H20" s="26" t="s">
        <v>80</v>
      </c>
      <c r="I20" s="26" t="s">
        <v>48</v>
      </c>
      <c r="J20" s="28">
        <v>1</v>
      </c>
      <c r="K20" s="26" t="s">
        <v>53</v>
      </c>
      <c r="L20" s="30">
        <v>0.03</v>
      </c>
      <c r="M20" s="31" t="s">
        <v>44</v>
      </c>
      <c r="N20" s="26" t="s">
        <v>81</v>
      </c>
      <c r="O20" s="30">
        <v>0.25</v>
      </c>
      <c r="P20" s="261">
        <v>2.25</v>
      </c>
    </row>
    <row r="21" spans="1:16" x14ac:dyDescent="0.25">
      <c r="A21" s="25">
        <v>13</v>
      </c>
      <c r="B21" s="27"/>
      <c r="C21" s="26" t="s">
        <v>70</v>
      </c>
      <c r="D21" s="28">
        <v>43</v>
      </c>
      <c r="E21" s="27"/>
      <c r="F21" s="29">
        <v>0.15</v>
      </c>
      <c r="G21" s="26" t="s">
        <v>82</v>
      </c>
      <c r="H21" s="26" t="s">
        <v>83</v>
      </c>
      <c r="I21" s="26" t="s">
        <v>84</v>
      </c>
      <c r="J21" s="28">
        <v>4</v>
      </c>
      <c r="K21" s="26" t="s">
        <v>43</v>
      </c>
      <c r="L21" s="30">
        <v>0.6</v>
      </c>
      <c r="M21" s="31" t="s">
        <v>44</v>
      </c>
      <c r="N21" s="26" t="s">
        <v>85</v>
      </c>
      <c r="O21" s="30">
        <v>0.75</v>
      </c>
      <c r="P21" s="261">
        <v>11</v>
      </c>
    </row>
    <row r="22" spans="1:16" x14ac:dyDescent="0.25">
      <c r="A22" s="25">
        <v>14</v>
      </c>
      <c r="B22" s="27"/>
      <c r="C22" s="26" t="s">
        <v>70</v>
      </c>
      <c r="D22" s="28">
        <v>39</v>
      </c>
      <c r="E22" s="26" t="s">
        <v>86</v>
      </c>
      <c r="F22" s="29">
        <v>0.06</v>
      </c>
      <c r="G22" s="26" t="s">
        <v>71</v>
      </c>
      <c r="H22" s="26" t="s">
        <v>87</v>
      </c>
      <c r="I22" s="26" t="s">
        <v>48</v>
      </c>
      <c r="J22" s="28">
        <v>6</v>
      </c>
      <c r="K22" s="26" t="s">
        <v>88</v>
      </c>
      <c r="L22" s="30">
        <v>0.36</v>
      </c>
      <c r="M22" s="31" t="s">
        <v>44</v>
      </c>
      <c r="N22" s="26" t="s">
        <v>64</v>
      </c>
      <c r="O22" s="30">
        <v>0.5</v>
      </c>
      <c r="P22" s="261">
        <v>10</v>
      </c>
    </row>
    <row r="23" spans="1:16" x14ac:dyDescent="0.25">
      <c r="A23" s="25">
        <v>15</v>
      </c>
      <c r="B23" s="27"/>
      <c r="C23" s="27"/>
      <c r="D23" s="28">
        <v>993</v>
      </c>
      <c r="E23" s="27"/>
      <c r="F23" s="29">
        <v>0.03</v>
      </c>
      <c r="G23" s="26" t="s">
        <v>89</v>
      </c>
      <c r="H23" s="26" t="s">
        <v>90</v>
      </c>
      <c r="I23" s="26" t="s">
        <v>48</v>
      </c>
      <c r="J23" s="28">
        <v>4</v>
      </c>
      <c r="K23" s="26" t="s">
        <v>43</v>
      </c>
      <c r="L23" s="30">
        <v>0.12</v>
      </c>
      <c r="M23" s="31" t="s">
        <v>44</v>
      </c>
      <c r="N23" s="26" t="s">
        <v>91</v>
      </c>
      <c r="O23" s="30">
        <v>0.25</v>
      </c>
      <c r="P23" s="261">
        <v>16</v>
      </c>
    </row>
    <row r="24" spans="1:16" x14ac:dyDescent="0.25">
      <c r="A24" s="25">
        <v>16</v>
      </c>
      <c r="B24" s="27"/>
      <c r="C24" s="27"/>
      <c r="D24" s="28">
        <v>998</v>
      </c>
      <c r="E24" s="27"/>
      <c r="F24" s="29">
        <v>0.03</v>
      </c>
      <c r="G24" s="26" t="s">
        <v>92</v>
      </c>
      <c r="H24" s="26" t="s">
        <v>93</v>
      </c>
      <c r="I24" s="26" t="s">
        <v>48</v>
      </c>
      <c r="J24" s="28">
        <v>4</v>
      </c>
      <c r="K24" s="26" t="s">
        <v>43</v>
      </c>
      <c r="L24" s="30">
        <v>0.12</v>
      </c>
      <c r="M24" s="31" t="s">
        <v>44</v>
      </c>
      <c r="N24" s="26" t="s">
        <v>94</v>
      </c>
      <c r="O24" s="30">
        <v>0.25</v>
      </c>
      <c r="P24" s="261">
        <v>12</v>
      </c>
    </row>
    <row r="25" spans="1:16" x14ac:dyDescent="0.25">
      <c r="A25" s="25">
        <v>17</v>
      </c>
      <c r="B25" s="27"/>
      <c r="C25" s="27"/>
      <c r="D25" s="28">
        <v>1003</v>
      </c>
      <c r="E25" s="27"/>
      <c r="F25" s="29">
        <v>0.03</v>
      </c>
      <c r="G25" s="26" t="s">
        <v>95</v>
      </c>
      <c r="H25" s="26" t="s">
        <v>96</v>
      </c>
      <c r="I25" s="26" t="s">
        <v>97</v>
      </c>
      <c r="J25" s="28">
        <v>1</v>
      </c>
      <c r="K25" s="26" t="s">
        <v>53</v>
      </c>
      <c r="L25" s="30">
        <v>0.03</v>
      </c>
      <c r="M25" s="31" t="s">
        <v>44</v>
      </c>
      <c r="N25" s="26" t="s">
        <v>98</v>
      </c>
      <c r="O25" s="30">
        <v>0.25</v>
      </c>
      <c r="P25" s="261">
        <v>1.5</v>
      </c>
    </row>
    <row r="26" spans="1:16" x14ac:dyDescent="0.25">
      <c r="A26" s="25">
        <v>18</v>
      </c>
      <c r="B26" s="27"/>
      <c r="C26" s="27"/>
      <c r="D26" s="28">
        <v>1006</v>
      </c>
      <c r="E26" s="27"/>
      <c r="F26" s="29">
        <v>0.03</v>
      </c>
      <c r="G26" s="26" t="s">
        <v>99</v>
      </c>
      <c r="H26" s="26" t="s">
        <v>100</v>
      </c>
      <c r="I26" s="26" t="s">
        <v>101</v>
      </c>
      <c r="J26" s="28">
        <v>1</v>
      </c>
      <c r="K26" s="26" t="s">
        <v>53</v>
      </c>
      <c r="L26" s="30">
        <v>0.03</v>
      </c>
      <c r="M26" s="31" t="s">
        <v>44</v>
      </c>
      <c r="N26" s="26" t="s">
        <v>102</v>
      </c>
      <c r="O26" s="30">
        <v>0.25</v>
      </c>
      <c r="P26" s="261">
        <v>4.5</v>
      </c>
    </row>
    <row r="27" spans="1:16" x14ac:dyDescent="0.25">
      <c r="A27" s="25">
        <v>19</v>
      </c>
      <c r="B27" s="27"/>
      <c r="C27" s="27"/>
      <c r="D27" s="28">
        <v>1007</v>
      </c>
      <c r="E27" s="27"/>
      <c r="F27" s="29">
        <v>0.03</v>
      </c>
      <c r="G27" s="26" t="s">
        <v>103</v>
      </c>
      <c r="H27" s="26" t="s">
        <v>104</v>
      </c>
      <c r="I27" s="26" t="s">
        <v>101</v>
      </c>
      <c r="J27" s="28">
        <v>1</v>
      </c>
      <c r="K27" s="26" t="s">
        <v>53</v>
      </c>
      <c r="L27" s="30">
        <v>0.03</v>
      </c>
      <c r="M27" s="31" t="s">
        <v>63</v>
      </c>
      <c r="N27" s="26" t="s">
        <v>85</v>
      </c>
      <c r="O27" s="30">
        <v>0.25</v>
      </c>
      <c r="P27" s="261">
        <v>1.75</v>
      </c>
    </row>
    <row r="28" spans="1:16" x14ac:dyDescent="0.25">
      <c r="A28" s="25">
        <v>20</v>
      </c>
      <c r="B28" s="27"/>
      <c r="C28" s="27"/>
      <c r="D28" s="28">
        <v>1022</v>
      </c>
      <c r="E28" s="27"/>
      <c r="F28" s="29">
        <v>0.03</v>
      </c>
      <c r="G28" s="26" t="s">
        <v>105</v>
      </c>
      <c r="H28" s="26" t="s">
        <v>106</v>
      </c>
      <c r="I28" s="26" t="s">
        <v>48</v>
      </c>
      <c r="J28" s="28">
        <v>4</v>
      </c>
      <c r="K28" s="26" t="s">
        <v>43</v>
      </c>
      <c r="L28" s="30">
        <v>0.12</v>
      </c>
      <c r="M28" s="31" t="s">
        <v>44</v>
      </c>
      <c r="N28" s="26" t="s">
        <v>107</v>
      </c>
      <c r="O28" s="30">
        <v>0.25</v>
      </c>
      <c r="P28" s="261">
        <v>32</v>
      </c>
    </row>
    <row r="29" spans="1:16" x14ac:dyDescent="0.25">
      <c r="A29" s="25">
        <v>21</v>
      </c>
      <c r="B29" s="27"/>
      <c r="C29" s="27"/>
      <c r="D29" s="28">
        <v>1025</v>
      </c>
      <c r="E29" s="27"/>
      <c r="F29" s="29">
        <v>0.03</v>
      </c>
      <c r="G29" s="26" t="s">
        <v>108</v>
      </c>
      <c r="H29" s="26" t="s">
        <v>109</v>
      </c>
      <c r="I29" s="26" t="s">
        <v>48</v>
      </c>
      <c r="J29" s="28">
        <v>1</v>
      </c>
      <c r="K29" s="26" t="s">
        <v>53</v>
      </c>
      <c r="L29" s="30">
        <v>0.03</v>
      </c>
      <c r="M29" s="31" t="s">
        <v>44</v>
      </c>
      <c r="N29" s="26" t="s">
        <v>110</v>
      </c>
      <c r="O29" s="30">
        <v>0.25</v>
      </c>
      <c r="P29" s="261">
        <v>1.5</v>
      </c>
    </row>
    <row r="30" spans="1:16" x14ac:dyDescent="0.25">
      <c r="A30" s="25">
        <v>22</v>
      </c>
      <c r="B30" s="27"/>
      <c r="C30" s="27"/>
      <c r="D30" s="28">
        <v>1029</v>
      </c>
      <c r="E30" s="27"/>
      <c r="F30" s="29">
        <v>0.03</v>
      </c>
      <c r="G30" s="26" t="s">
        <v>111</v>
      </c>
      <c r="H30" s="26" t="s">
        <v>112</v>
      </c>
      <c r="I30" s="26" t="s">
        <v>97</v>
      </c>
      <c r="J30" s="28">
        <v>1</v>
      </c>
      <c r="K30" s="26" t="s">
        <v>53</v>
      </c>
      <c r="L30" s="30">
        <v>0.03</v>
      </c>
      <c r="M30" s="31" t="s">
        <v>63</v>
      </c>
      <c r="N30" s="26" t="s">
        <v>64</v>
      </c>
      <c r="O30" s="30">
        <v>0.25</v>
      </c>
      <c r="P30" s="261">
        <v>1.5</v>
      </c>
    </row>
    <row r="31" spans="1:16" x14ac:dyDescent="0.25">
      <c r="A31" s="25">
        <v>23</v>
      </c>
      <c r="B31" s="27"/>
      <c r="C31" s="27"/>
      <c r="D31" s="28">
        <v>1057</v>
      </c>
      <c r="E31" s="27" t="s">
        <v>1008</v>
      </c>
      <c r="F31" s="29">
        <v>0.03</v>
      </c>
      <c r="G31" s="26" t="s">
        <v>113</v>
      </c>
      <c r="H31" s="26" t="s">
        <v>114</v>
      </c>
      <c r="I31" s="26" t="s">
        <v>48</v>
      </c>
      <c r="J31" s="28">
        <v>2</v>
      </c>
      <c r="K31" s="26" t="s">
        <v>115</v>
      </c>
      <c r="L31" s="30">
        <v>0.06</v>
      </c>
      <c r="M31" s="31" t="s">
        <v>63</v>
      </c>
      <c r="N31" s="26" t="s">
        <v>49</v>
      </c>
      <c r="O31" s="30">
        <v>0.25</v>
      </c>
      <c r="P31" s="261">
        <v>2</v>
      </c>
    </row>
    <row r="32" spans="1:16" x14ac:dyDescent="0.25">
      <c r="A32" s="25">
        <v>24</v>
      </c>
      <c r="B32" s="27"/>
      <c r="C32" s="27"/>
      <c r="D32" s="28">
        <v>1054</v>
      </c>
      <c r="E32" s="27"/>
      <c r="F32" s="29">
        <v>0.01</v>
      </c>
      <c r="G32" s="26" t="s">
        <v>116</v>
      </c>
      <c r="H32" s="26" t="s">
        <v>117</v>
      </c>
      <c r="I32" s="26" t="s">
        <v>48</v>
      </c>
      <c r="J32" s="28">
        <v>3</v>
      </c>
      <c r="K32" s="26" t="s">
        <v>118</v>
      </c>
      <c r="L32" s="30">
        <v>0.03</v>
      </c>
      <c r="M32" s="31" t="s">
        <v>63</v>
      </c>
      <c r="N32" s="26" t="s">
        <v>102</v>
      </c>
      <c r="O32" s="30">
        <v>0.25</v>
      </c>
      <c r="P32" s="262">
        <v>1</v>
      </c>
    </row>
    <row r="33" spans="1:16" x14ac:dyDescent="0.25">
      <c r="A33" s="25">
        <v>25</v>
      </c>
      <c r="B33" s="27"/>
      <c r="C33" s="27"/>
      <c r="D33" s="28">
        <v>1036</v>
      </c>
      <c r="E33" s="27"/>
      <c r="F33" s="29">
        <v>0.04</v>
      </c>
      <c r="G33" s="26" t="s">
        <v>119</v>
      </c>
      <c r="H33" s="26" t="s">
        <v>120</v>
      </c>
      <c r="I33" s="26" t="s">
        <v>42</v>
      </c>
      <c r="J33" s="28">
        <v>1</v>
      </c>
      <c r="K33" s="26" t="s">
        <v>53</v>
      </c>
      <c r="L33" s="30">
        <v>0.04</v>
      </c>
      <c r="M33" s="31" t="s">
        <v>63</v>
      </c>
      <c r="N33" s="26" t="s">
        <v>64</v>
      </c>
      <c r="O33" s="30">
        <v>0.25</v>
      </c>
      <c r="P33" s="262">
        <v>1.5</v>
      </c>
    </row>
    <row r="34" spans="1:16" x14ac:dyDescent="0.25">
      <c r="A34" s="25">
        <v>26</v>
      </c>
      <c r="B34" s="27"/>
      <c r="C34" s="27"/>
      <c r="D34" s="28">
        <v>1074</v>
      </c>
      <c r="E34" s="27"/>
      <c r="F34" s="29">
        <v>0.03</v>
      </c>
      <c r="G34" s="26" t="s">
        <v>121</v>
      </c>
      <c r="H34" s="26" t="s">
        <v>122</v>
      </c>
      <c r="I34" s="26" t="s">
        <v>48</v>
      </c>
      <c r="J34" s="28">
        <v>4</v>
      </c>
      <c r="K34" s="26" t="s">
        <v>43</v>
      </c>
      <c r="L34" s="30">
        <v>0.12</v>
      </c>
      <c r="M34" s="31" t="s">
        <v>44</v>
      </c>
      <c r="N34" s="26" t="s">
        <v>123</v>
      </c>
      <c r="O34" s="30">
        <v>0.25</v>
      </c>
      <c r="P34" s="261">
        <v>8</v>
      </c>
    </row>
    <row r="35" spans="1:16" x14ac:dyDescent="0.25">
      <c r="A35" s="25">
        <v>27</v>
      </c>
      <c r="B35" s="27"/>
      <c r="C35" s="27"/>
      <c r="D35" s="28">
        <v>1075</v>
      </c>
      <c r="E35" s="27"/>
      <c r="F35" s="29">
        <v>0.11</v>
      </c>
      <c r="G35" s="26" t="s">
        <v>124</v>
      </c>
      <c r="H35" s="26" t="s">
        <v>125</v>
      </c>
      <c r="I35" s="26" t="s">
        <v>84</v>
      </c>
      <c r="J35" s="28">
        <v>1</v>
      </c>
      <c r="K35" s="26" t="s">
        <v>126</v>
      </c>
      <c r="L35" s="30">
        <v>0.11</v>
      </c>
      <c r="M35" s="31" t="s">
        <v>44</v>
      </c>
      <c r="N35" s="26" t="s">
        <v>64</v>
      </c>
      <c r="O35" s="30">
        <v>0.25</v>
      </c>
      <c r="P35" s="262">
        <v>5</v>
      </c>
    </row>
    <row r="36" spans="1:16" x14ac:dyDescent="0.25">
      <c r="A36" s="25">
        <v>28</v>
      </c>
      <c r="B36" s="27"/>
      <c r="C36" s="27"/>
      <c r="D36" s="28">
        <v>1076</v>
      </c>
      <c r="E36" s="27"/>
      <c r="F36" s="29">
        <v>0.03</v>
      </c>
      <c r="G36" s="26" t="s">
        <v>124</v>
      </c>
      <c r="H36" s="26" t="s">
        <v>127</v>
      </c>
      <c r="I36" s="26" t="s">
        <v>48</v>
      </c>
      <c r="J36" s="28">
        <v>1</v>
      </c>
      <c r="K36" s="26" t="s">
        <v>53</v>
      </c>
      <c r="L36" s="30">
        <v>0.03</v>
      </c>
      <c r="M36" s="31" t="s">
        <v>63</v>
      </c>
      <c r="N36" s="26" t="s">
        <v>64</v>
      </c>
      <c r="O36" s="30">
        <v>0.25</v>
      </c>
      <c r="P36" s="261">
        <v>1</v>
      </c>
    </row>
    <row r="37" spans="1:16" x14ac:dyDescent="0.25">
      <c r="A37" s="25">
        <v>29</v>
      </c>
      <c r="B37" s="27"/>
      <c r="C37" s="26" t="s">
        <v>128</v>
      </c>
      <c r="D37" s="28">
        <v>44</v>
      </c>
      <c r="E37" s="27"/>
      <c r="F37" s="29">
        <v>0.02</v>
      </c>
      <c r="G37" s="26" t="s">
        <v>124</v>
      </c>
      <c r="H37" s="26" t="s">
        <v>129</v>
      </c>
      <c r="I37" s="26" t="s">
        <v>84</v>
      </c>
      <c r="J37" s="28">
        <v>1</v>
      </c>
      <c r="K37" s="26" t="s">
        <v>130</v>
      </c>
      <c r="L37" s="30">
        <v>0.02</v>
      </c>
      <c r="M37" s="31" t="s">
        <v>63</v>
      </c>
      <c r="N37" s="26" t="s">
        <v>64</v>
      </c>
      <c r="O37" s="30">
        <v>0.25</v>
      </c>
      <c r="P37" s="261">
        <v>1</v>
      </c>
    </row>
    <row r="38" spans="1:16" x14ac:dyDescent="0.25">
      <c r="A38" s="25">
        <v>30</v>
      </c>
      <c r="B38" s="27"/>
      <c r="C38" s="27"/>
      <c r="D38" s="28">
        <v>1078</v>
      </c>
      <c r="E38" s="27"/>
      <c r="F38" s="29">
        <v>0.03</v>
      </c>
      <c r="G38" s="26" t="s">
        <v>131</v>
      </c>
      <c r="H38" s="26" t="s">
        <v>132</v>
      </c>
      <c r="I38" s="26" t="s">
        <v>48</v>
      </c>
      <c r="J38" s="28">
        <v>4</v>
      </c>
      <c r="K38" s="26" t="s">
        <v>43</v>
      </c>
      <c r="L38" s="30">
        <v>0.12</v>
      </c>
      <c r="M38" s="31" t="s">
        <v>44</v>
      </c>
      <c r="N38" s="26" t="s">
        <v>133</v>
      </c>
      <c r="O38" s="30">
        <v>0.25</v>
      </c>
      <c r="P38" s="261">
        <v>7</v>
      </c>
    </row>
    <row r="39" spans="1:16" x14ac:dyDescent="0.25">
      <c r="A39" s="25">
        <v>31</v>
      </c>
      <c r="B39" s="27"/>
      <c r="C39" s="27"/>
      <c r="D39" s="28">
        <v>1090</v>
      </c>
      <c r="E39" s="27"/>
      <c r="F39" s="29">
        <v>0.03</v>
      </c>
      <c r="G39" s="26" t="s">
        <v>134</v>
      </c>
      <c r="H39" s="26" t="s">
        <v>135</v>
      </c>
      <c r="I39" s="26" t="s">
        <v>101</v>
      </c>
      <c r="J39" s="28">
        <v>1</v>
      </c>
      <c r="K39" s="26" t="s">
        <v>53</v>
      </c>
      <c r="L39" s="30">
        <v>0.03</v>
      </c>
      <c r="M39" s="31" t="s">
        <v>63</v>
      </c>
      <c r="N39" s="26" t="s">
        <v>64</v>
      </c>
      <c r="O39" s="30">
        <v>0.25</v>
      </c>
      <c r="P39" s="261">
        <v>1</v>
      </c>
    </row>
    <row r="40" spans="1:16" x14ac:dyDescent="0.25">
      <c r="A40" s="25">
        <v>32</v>
      </c>
      <c r="B40" s="27"/>
      <c r="C40" s="27"/>
      <c r="D40" s="28">
        <v>1098</v>
      </c>
      <c r="E40" s="27"/>
      <c r="F40" s="29">
        <v>0.03</v>
      </c>
      <c r="G40" s="26" t="s">
        <v>136</v>
      </c>
      <c r="H40" s="26" t="s">
        <v>137</v>
      </c>
      <c r="I40" s="26" t="s">
        <v>48</v>
      </c>
      <c r="J40" s="28">
        <v>1</v>
      </c>
      <c r="K40" s="26" t="s">
        <v>53</v>
      </c>
      <c r="L40" s="30">
        <v>0.03</v>
      </c>
      <c r="M40" s="31" t="s">
        <v>63</v>
      </c>
      <c r="N40" s="26" t="s">
        <v>64</v>
      </c>
      <c r="O40" s="30">
        <v>0.25</v>
      </c>
      <c r="P40" s="261">
        <v>1.25</v>
      </c>
    </row>
    <row r="41" spans="1:16" x14ac:dyDescent="0.25">
      <c r="A41" s="25">
        <v>33</v>
      </c>
      <c r="B41" s="27"/>
      <c r="C41" s="27"/>
      <c r="D41" s="28">
        <v>1048</v>
      </c>
      <c r="E41" s="27"/>
      <c r="F41" s="29">
        <v>0.25</v>
      </c>
      <c r="G41" s="26" t="s">
        <v>138</v>
      </c>
      <c r="H41" s="26" t="s">
        <v>139</v>
      </c>
      <c r="I41" s="26" t="s">
        <v>48</v>
      </c>
      <c r="J41" s="28">
        <v>1</v>
      </c>
      <c r="K41" s="26" t="s">
        <v>53</v>
      </c>
      <c r="L41" s="30">
        <v>0.25</v>
      </c>
      <c r="M41" s="31" t="s">
        <v>44</v>
      </c>
      <c r="N41" s="26" t="s">
        <v>107</v>
      </c>
      <c r="O41" s="30">
        <v>0.4</v>
      </c>
      <c r="P41" s="261">
        <v>1.25</v>
      </c>
    </row>
    <row r="42" spans="1:16" x14ac:dyDescent="0.25">
      <c r="A42" s="25">
        <v>34</v>
      </c>
      <c r="B42" s="27"/>
      <c r="C42" s="27"/>
      <c r="D42" s="28">
        <v>1110</v>
      </c>
      <c r="E42" s="27"/>
      <c r="F42" s="29">
        <v>0.04</v>
      </c>
      <c r="G42" s="26" t="s">
        <v>140</v>
      </c>
      <c r="H42" s="26" t="s">
        <v>141</v>
      </c>
      <c r="I42" s="26" t="s">
        <v>48</v>
      </c>
      <c r="J42" s="28">
        <v>4</v>
      </c>
      <c r="K42" s="26" t="s">
        <v>43</v>
      </c>
      <c r="L42" s="30">
        <v>0.16</v>
      </c>
      <c r="M42" s="31" t="s">
        <v>44</v>
      </c>
      <c r="N42" s="26" t="s">
        <v>49</v>
      </c>
      <c r="O42" s="30">
        <v>0.25</v>
      </c>
      <c r="P42" s="261">
        <v>8</v>
      </c>
    </row>
    <row r="43" spans="1:16" x14ac:dyDescent="0.25">
      <c r="A43" s="25">
        <v>35</v>
      </c>
      <c r="B43" s="27"/>
      <c r="C43" s="27"/>
      <c r="D43" s="28">
        <v>1111</v>
      </c>
      <c r="E43" s="27"/>
      <c r="F43" s="29">
        <v>0.08</v>
      </c>
      <c r="G43" s="26" t="s">
        <v>140</v>
      </c>
      <c r="H43" s="26" t="s">
        <v>141</v>
      </c>
      <c r="I43" s="26" t="s">
        <v>48</v>
      </c>
      <c r="J43" s="28">
        <v>4</v>
      </c>
      <c r="K43" s="26" t="s">
        <v>43</v>
      </c>
      <c r="L43" s="30">
        <v>0.32</v>
      </c>
      <c r="M43" s="31" t="s">
        <v>44</v>
      </c>
      <c r="N43" s="26" t="s">
        <v>49</v>
      </c>
      <c r="O43" s="30">
        <v>0.5</v>
      </c>
      <c r="P43" s="261">
        <v>10</v>
      </c>
    </row>
    <row r="44" spans="1:16" x14ac:dyDescent="0.25">
      <c r="A44" s="25">
        <v>36</v>
      </c>
      <c r="B44" s="27"/>
      <c r="C44" s="26" t="s">
        <v>70</v>
      </c>
      <c r="D44" s="28">
        <v>53</v>
      </c>
      <c r="E44" s="27"/>
      <c r="F44" s="29">
        <v>7.0000000000000007E-2</v>
      </c>
      <c r="G44" s="26" t="s">
        <v>142</v>
      </c>
      <c r="H44" s="26" t="s">
        <v>143</v>
      </c>
      <c r="I44" s="26" t="s">
        <v>76</v>
      </c>
      <c r="J44" s="28">
        <v>2</v>
      </c>
      <c r="K44" s="26" t="s">
        <v>73</v>
      </c>
      <c r="L44" s="30">
        <v>0.14000000000000001</v>
      </c>
      <c r="M44" s="31" t="s">
        <v>44</v>
      </c>
      <c r="N44" s="26" t="s">
        <v>144</v>
      </c>
      <c r="O44" s="30">
        <v>0.25</v>
      </c>
      <c r="P44" s="261">
        <v>4</v>
      </c>
    </row>
    <row r="45" spans="1:16" x14ac:dyDescent="0.25">
      <c r="A45" s="25">
        <v>37</v>
      </c>
      <c r="B45" s="27"/>
      <c r="C45" s="27"/>
      <c r="D45" s="28">
        <v>1059</v>
      </c>
      <c r="E45" s="27"/>
      <c r="F45" s="29">
        <v>4.4999999999999998E-2</v>
      </c>
      <c r="G45" s="26" t="s">
        <v>145</v>
      </c>
      <c r="H45" s="26" t="s">
        <v>146</v>
      </c>
      <c r="I45" s="26" t="s">
        <v>147</v>
      </c>
      <c r="J45" s="28">
        <v>1</v>
      </c>
      <c r="K45" s="26" t="s">
        <v>148</v>
      </c>
      <c r="L45" s="30">
        <v>4.4999999999999998E-2</v>
      </c>
      <c r="M45" s="31" t="s">
        <v>44</v>
      </c>
      <c r="N45" s="26" t="s">
        <v>149</v>
      </c>
      <c r="O45" s="30">
        <v>0.25</v>
      </c>
      <c r="P45" s="261">
        <v>1.75</v>
      </c>
    </row>
    <row r="46" spans="1:16" x14ac:dyDescent="0.25">
      <c r="A46" s="25">
        <v>38</v>
      </c>
      <c r="B46" s="27"/>
      <c r="C46" s="27"/>
      <c r="D46" s="28">
        <v>1045</v>
      </c>
      <c r="E46" s="27"/>
      <c r="F46" s="29">
        <v>0.12</v>
      </c>
      <c r="G46" s="26" t="s">
        <v>150</v>
      </c>
      <c r="H46" s="26" t="s">
        <v>151</v>
      </c>
      <c r="I46" s="26" t="s">
        <v>147</v>
      </c>
      <c r="J46" s="28">
        <v>1</v>
      </c>
      <c r="K46" s="26" t="s">
        <v>53</v>
      </c>
      <c r="L46" s="30">
        <v>0.12</v>
      </c>
      <c r="M46" s="31" t="s">
        <v>44</v>
      </c>
      <c r="N46" s="26" t="s">
        <v>152</v>
      </c>
      <c r="O46" s="30">
        <v>0.25</v>
      </c>
      <c r="P46" s="261">
        <v>1.25</v>
      </c>
    </row>
    <row r="47" spans="1:16" x14ac:dyDescent="0.25">
      <c r="A47" s="25">
        <v>39</v>
      </c>
      <c r="B47" s="27"/>
      <c r="C47" s="27"/>
      <c r="D47" s="28">
        <v>1034</v>
      </c>
      <c r="E47" s="27"/>
      <c r="F47" s="29">
        <v>2.5000000000000001E-2</v>
      </c>
      <c r="G47" s="26" t="s">
        <v>153</v>
      </c>
      <c r="H47" s="26" t="s">
        <v>154</v>
      </c>
      <c r="I47" s="26" t="s">
        <v>48</v>
      </c>
      <c r="J47" s="28">
        <v>2</v>
      </c>
      <c r="K47" s="26" t="s">
        <v>73</v>
      </c>
      <c r="L47" s="30">
        <v>0.05</v>
      </c>
      <c r="M47" s="31" t="s">
        <v>63</v>
      </c>
      <c r="N47" s="26" t="s">
        <v>155</v>
      </c>
      <c r="O47" s="30">
        <v>0.25</v>
      </c>
      <c r="P47" s="261">
        <v>2</v>
      </c>
    </row>
    <row r="48" spans="1:16" x14ac:dyDescent="0.25">
      <c r="A48" s="25">
        <v>40</v>
      </c>
      <c r="B48" s="27"/>
      <c r="C48" s="26" t="s">
        <v>70</v>
      </c>
      <c r="D48" s="28">
        <v>54</v>
      </c>
      <c r="E48" s="27"/>
      <c r="F48" s="29">
        <v>7.0000000000000007E-2</v>
      </c>
      <c r="G48" s="26" t="s">
        <v>156</v>
      </c>
      <c r="H48" s="26" t="s">
        <v>157</v>
      </c>
      <c r="I48" s="26" t="s">
        <v>48</v>
      </c>
      <c r="J48" s="28">
        <v>1</v>
      </c>
      <c r="K48" s="26" t="s">
        <v>53</v>
      </c>
      <c r="L48" s="30">
        <v>7.0000000000000007E-2</v>
      </c>
      <c r="M48" s="31" t="s">
        <v>63</v>
      </c>
      <c r="N48" s="26" t="s">
        <v>158</v>
      </c>
      <c r="O48" s="30">
        <v>0.25</v>
      </c>
      <c r="P48" s="261">
        <v>1.75</v>
      </c>
    </row>
    <row r="49" spans="1:16" x14ac:dyDescent="0.25">
      <c r="A49" s="25">
        <v>41</v>
      </c>
      <c r="B49" s="27"/>
      <c r="C49" s="26" t="s">
        <v>70</v>
      </c>
      <c r="D49" s="28">
        <v>55</v>
      </c>
      <c r="E49" s="27"/>
      <c r="F49" s="29">
        <v>7.0000000000000007E-2</v>
      </c>
      <c r="G49" s="26" t="s">
        <v>159</v>
      </c>
      <c r="H49" s="26" t="s">
        <v>160</v>
      </c>
      <c r="I49" s="26" t="s">
        <v>48</v>
      </c>
      <c r="J49" s="28">
        <v>1</v>
      </c>
      <c r="K49" s="26" t="s">
        <v>53</v>
      </c>
      <c r="L49" s="30">
        <v>7.0000000000000007E-2</v>
      </c>
      <c r="M49" s="31" t="s">
        <v>44</v>
      </c>
      <c r="N49" s="26" t="s">
        <v>161</v>
      </c>
      <c r="O49" s="30">
        <v>0.25</v>
      </c>
      <c r="P49" s="261">
        <v>2</v>
      </c>
    </row>
    <row r="50" spans="1:16" x14ac:dyDescent="0.25">
      <c r="A50" s="25">
        <v>42</v>
      </c>
      <c r="B50" s="27"/>
      <c r="C50" s="27"/>
      <c r="D50" s="28">
        <v>1133</v>
      </c>
      <c r="E50" s="27"/>
      <c r="F50" s="29">
        <v>0.04</v>
      </c>
      <c r="G50" s="26" t="s">
        <v>162</v>
      </c>
      <c r="H50" s="26" t="s">
        <v>163</v>
      </c>
      <c r="I50" s="26" t="s">
        <v>76</v>
      </c>
      <c r="J50" s="28">
        <v>2</v>
      </c>
      <c r="K50" s="26" t="s">
        <v>73</v>
      </c>
      <c r="L50" s="30">
        <v>0.08</v>
      </c>
      <c r="M50" s="31" t="s">
        <v>44</v>
      </c>
      <c r="N50" s="26" t="s">
        <v>164</v>
      </c>
      <c r="O50" s="30">
        <v>0.25</v>
      </c>
      <c r="P50" s="261">
        <v>2</v>
      </c>
    </row>
    <row r="51" spans="1:16" x14ac:dyDescent="0.25">
      <c r="A51" s="25">
        <v>43</v>
      </c>
      <c r="B51" s="27"/>
      <c r="C51" s="26" t="s">
        <v>70</v>
      </c>
      <c r="D51" s="28">
        <v>56</v>
      </c>
      <c r="E51" s="27"/>
      <c r="F51" s="29">
        <v>0.1</v>
      </c>
      <c r="G51" s="26" t="s">
        <v>165</v>
      </c>
      <c r="H51" s="26" t="s">
        <v>166</v>
      </c>
      <c r="I51" s="26" t="s">
        <v>48</v>
      </c>
      <c r="J51" s="28">
        <v>1</v>
      </c>
      <c r="K51" s="26" t="s">
        <v>53</v>
      </c>
      <c r="L51" s="30">
        <v>0.1</v>
      </c>
      <c r="M51" s="31" t="s">
        <v>44</v>
      </c>
      <c r="N51" s="26" t="s">
        <v>85</v>
      </c>
      <c r="O51" s="30">
        <v>0.25</v>
      </c>
      <c r="P51" s="262">
        <v>1</v>
      </c>
    </row>
    <row r="52" spans="1:16" x14ac:dyDescent="0.25">
      <c r="A52" s="25">
        <v>44</v>
      </c>
      <c r="B52" s="27"/>
      <c r="C52" s="27"/>
      <c r="D52" s="28">
        <v>1134</v>
      </c>
      <c r="E52" s="27"/>
      <c r="F52" s="29">
        <v>0.04</v>
      </c>
      <c r="G52" s="26" t="s">
        <v>167</v>
      </c>
      <c r="H52" s="26" t="s">
        <v>166</v>
      </c>
      <c r="I52" s="26" t="s">
        <v>48</v>
      </c>
      <c r="J52" s="28">
        <v>1</v>
      </c>
      <c r="K52" s="26" t="s">
        <v>53</v>
      </c>
      <c r="L52" s="30">
        <v>0.04</v>
      </c>
      <c r="M52" s="31" t="s">
        <v>44</v>
      </c>
      <c r="N52" s="26" t="s">
        <v>168</v>
      </c>
      <c r="O52" s="30">
        <v>0.25</v>
      </c>
      <c r="P52" s="261">
        <v>1.5</v>
      </c>
    </row>
    <row r="53" spans="1:16" x14ac:dyDescent="0.25">
      <c r="A53" s="25">
        <v>45</v>
      </c>
      <c r="B53" s="27"/>
      <c r="C53" s="27"/>
      <c r="D53" s="28">
        <v>1056</v>
      </c>
      <c r="E53" s="27"/>
      <c r="F53" s="29">
        <v>2.5000000000000001E-2</v>
      </c>
      <c r="G53" s="26" t="s">
        <v>153</v>
      </c>
      <c r="H53" s="26" t="s">
        <v>169</v>
      </c>
      <c r="I53" s="26" t="s">
        <v>101</v>
      </c>
      <c r="J53" s="28">
        <v>2</v>
      </c>
      <c r="K53" s="26" t="s">
        <v>115</v>
      </c>
      <c r="L53" s="30">
        <v>0.05</v>
      </c>
      <c r="M53" s="31" t="s">
        <v>44</v>
      </c>
      <c r="N53" s="26" t="s">
        <v>110</v>
      </c>
      <c r="O53" s="30">
        <v>0.25</v>
      </c>
      <c r="P53" s="261">
        <v>4</v>
      </c>
    </row>
    <row r="54" spans="1:16" x14ac:dyDescent="0.25">
      <c r="A54" s="25">
        <v>46</v>
      </c>
      <c r="B54" s="27"/>
      <c r="C54" s="27"/>
      <c r="D54" s="28">
        <v>1135</v>
      </c>
      <c r="E54" s="27"/>
      <c r="F54" s="29">
        <v>0.04</v>
      </c>
      <c r="G54" s="26" t="s">
        <v>170</v>
      </c>
      <c r="H54" s="26" t="s">
        <v>171</v>
      </c>
      <c r="I54" s="26" t="s">
        <v>48</v>
      </c>
      <c r="J54" s="28">
        <v>4</v>
      </c>
      <c r="K54" s="26" t="s">
        <v>43</v>
      </c>
      <c r="L54" s="30">
        <v>0.16</v>
      </c>
      <c r="M54" s="31" t="s">
        <v>44</v>
      </c>
      <c r="N54" s="26" t="s">
        <v>64</v>
      </c>
      <c r="O54" s="30">
        <v>0.25</v>
      </c>
      <c r="P54" s="261">
        <v>14</v>
      </c>
    </row>
    <row r="55" spans="1:16" x14ac:dyDescent="0.25">
      <c r="A55" s="25">
        <v>47</v>
      </c>
      <c r="B55" s="27"/>
      <c r="C55" s="27"/>
      <c r="D55" s="28">
        <v>1136</v>
      </c>
      <c r="E55" s="27"/>
      <c r="F55" s="29">
        <v>0.04</v>
      </c>
      <c r="G55" s="26" t="s">
        <v>172</v>
      </c>
      <c r="H55" s="26" t="s">
        <v>173</v>
      </c>
      <c r="I55" s="26" t="s">
        <v>101</v>
      </c>
      <c r="J55" s="28">
        <v>1</v>
      </c>
      <c r="K55" s="26" t="s">
        <v>53</v>
      </c>
      <c r="L55" s="30">
        <v>0.04</v>
      </c>
      <c r="M55" s="31" t="s">
        <v>44</v>
      </c>
      <c r="N55" s="26" t="s">
        <v>49</v>
      </c>
      <c r="O55" s="30">
        <v>0.25</v>
      </c>
      <c r="P55" s="261">
        <v>1.5</v>
      </c>
    </row>
    <row r="56" spans="1:16" x14ac:dyDescent="0.25">
      <c r="A56" s="25">
        <v>48</v>
      </c>
      <c r="B56" s="27"/>
      <c r="C56" s="27"/>
      <c r="D56" s="28">
        <v>1137</v>
      </c>
      <c r="E56" s="27"/>
      <c r="F56" s="29">
        <v>0.08</v>
      </c>
      <c r="G56" s="26" t="s">
        <v>172</v>
      </c>
      <c r="H56" s="26" t="s">
        <v>173</v>
      </c>
      <c r="I56" s="26" t="s">
        <v>101</v>
      </c>
      <c r="J56" s="28">
        <v>1</v>
      </c>
      <c r="K56" s="26" t="s">
        <v>53</v>
      </c>
      <c r="L56" s="30">
        <v>0.08</v>
      </c>
      <c r="M56" s="31" t="s">
        <v>44</v>
      </c>
      <c r="N56" s="26" t="s">
        <v>49</v>
      </c>
      <c r="O56" s="30">
        <v>0.25</v>
      </c>
      <c r="P56" s="261">
        <v>1.75</v>
      </c>
    </row>
    <row r="57" spans="1:16" x14ac:dyDescent="0.25">
      <c r="A57" s="25">
        <v>49</v>
      </c>
      <c r="B57" s="27"/>
      <c r="C57" s="27"/>
      <c r="D57" s="28">
        <v>1138</v>
      </c>
      <c r="E57" s="27"/>
      <c r="F57" s="29">
        <v>0.04</v>
      </c>
      <c r="G57" s="26" t="s">
        <v>174</v>
      </c>
      <c r="H57" s="26" t="s">
        <v>175</v>
      </c>
      <c r="I57" s="26" t="s">
        <v>101</v>
      </c>
      <c r="J57" s="28">
        <v>1</v>
      </c>
      <c r="K57" s="26" t="s">
        <v>53</v>
      </c>
      <c r="L57" s="30">
        <v>0.04</v>
      </c>
      <c r="M57" s="31" t="s">
        <v>44</v>
      </c>
      <c r="N57" s="26" t="s">
        <v>176</v>
      </c>
      <c r="O57" s="30">
        <v>0.25</v>
      </c>
      <c r="P57" s="261">
        <v>1.25</v>
      </c>
    </row>
    <row r="58" spans="1:16" x14ac:dyDescent="0.25">
      <c r="A58" s="25">
        <v>50</v>
      </c>
      <c r="B58" s="27"/>
      <c r="C58" s="27"/>
      <c r="D58" s="28">
        <v>1139</v>
      </c>
      <c r="E58" s="27"/>
      <c r="F58" s="29">
        <v>0.04</v>
      </c>
      <c r="G58" s="26" t="s">
        <v>177</v>
      </c>
      <c r="H58" s="26" t="s">
        <v>178</v>
      </c>
      <c r="I58" s="26" t="s">
        <v>101</v>
      </c>
      <c r="J58" s="28">
        <v>1</v>
      </c>
      <c r="K58" s="26" t="s">
        <v>53</v>
      </c>
      <c r="L58" s="30">
        <v>0.04</v>
      </c>
      <c r="M58" s="31" t="s">
        <v>44</v>
      </c>
      <c r="N58" s="26" t="s">
        <v>179</v>
      </c>
      <c r="O58" s="30">
        <v>0.25</v>
      </c>
      <c r="P58" s="261">
        <v>1.25</v>
      </c>
    </row>
    <row r="59" spans="1:16" x14ac:dyDescent="0.25">
      <c r="A59" s="25">
        <v>51</v>
      </c>
      <c r="B59" s="26" t="s">
        <v>39</v>
      </c>
      <c r="C59" s="27"/>
      <c r="D59" s="28">
        <v>1145</v>
      </c>
      <c r="E59" s="27"/>
      <c r="F59" s="29">
        <v>0.04</v>
      </c>
      <c r="G59" s="26" t="s">
        <v>180</v>
      </c>
      <c r="H59" s="26" t="s">
        <v>181</v>
      </c>
      <c r="I59" s="26" t="s">
        <v>101</v>
      </c>
      <c r="J59" s="28">
        <v>1</v>
      </c>
      <c r="K59" s="26" t="s">
        <v>53</v>
      </c>
      <c r="L59" s="30">
        <v>0.04</v>
      </c>
      <c r="M59" s="31" t="s">
        <v>44</v>
      </c>
      <c r="N59" s="26" t="s">
        <v>49</v>
      </c>
      <c r="O59" s="30">
        <v>0.25</v>
      </c>
      <c r="P59" s="261">
        <v>4</v>
      </c>
    </row>
    <row r="60" spans="1:16" x14ac:dyDescent="0.25">
      <c r="A60" s="25">
        <v>52</v>
      </c>
      <c r="B60" s="27"/>
      <c r="C60" s="27"/>
      <c r="D60" s="28">
        <v>1146</v>
      </c>
      <c r="E60" s="27"/>
      <c r="F60" s="29">
        <v>0.04</v>
      </c>
      <c r="G60" s="26" t="s">
        <v>182</v>
      </c>
      <c r="H60" s="26" t="s">
        <v>183</v>
      </c>
      <c r="I60" s="26" t="s">
        <v>101</v>
      </c>
      <c r="J60" s="28">
        <v>1</v>
      </c>
      <c r="K60" s="26" t="s">
        <v>53</v>
      </c>
      <c r="L60" s="30">
        <v>0.04</v>
      </c>
      <c r="M60" s="31" t="s">
        <v>44</v>
      </c>
      <c r="N60" s="26" t="s">
        <v>184</v>
      </c>
      <c r="O60" s="30">
        <v>0.25</v>
      </c>
      <c r="P60" s="261">
        <v>1</v>
      </c>
    </row>
    <row r="61" spans="1:16" x14ac:dyDescent="0.25">
      <c r="A61" s="25">
        <v>53</v>
      </c>
      <c r="B61" s="27"/>
      <c r="C61" s="27"/>
      <c r="D61" s="28">
        <v>1147</v>
      </c>
      <c r="E61" s="27"/>
      <c r="F61" s="29">
        <v>0.04</v>
      </c>
      <c r="G61" s="26" t="s">
        <v>185</v>
      </c>
      <c r="H61" s="26" t="s">
        <v>186</v>
      </c>
      <c r="I61" s="26" t="s">
        <v>101</v>
      </c>
      <c r="J61" s="28">
        <v>1</v>
      </c>
      <c r="K61" s="26" t="s">
        <v>53</v>
      </c>
      <c r="L61" s="30">
        <v>0.04</v>
      </c>
      <c r="M61" s="31" t="s">
        <v>63</v>
      </c>
      <c r="N61" s="26" t="s">
        <v>49</v>
      </c>
      <c r="O61" s="30">
        <v>0.25</v>
      </c>
      <c r="P61" s="261">
        <v>1.5</v>
      </c>
    </row>
    <row r="62" spans="1:16" x14ac:dyDescent="0.25">
      <c r="A62" s="25">
        <v>54</v>
      </c>
      <c r="B62" s="27"/>
      <c r="C62" s="27"/>
      <c r="D62" s="28">
        <v>1148</v>
      </c>
      <c r="E62" s="27"/>
      <c r="F62" s="29">
        <v>0.08</v>
      </c>
      <c r="G62" s="26" t="s">
        <v>185</v>
      </c>
      <c r="H62" s="26" t="s">
        <v>186</v>
      </c>
      <c r="I62" s="26" t="s">
        <v>101</v>
      </c>
      <c r="J62" s="28">
        <v>1</v>
      </c>
      <c r="K62" s="26" t="s">
        <v>53</v>
      </c>
      <c r="L62" s="30">
        <v>0.08</v>
      </c>
      <c r="M62" s="31" t="s">
        <v>63</v>
      </c>
      <c r="N62" s="26" t="s">
        <v>49</v>
      </c>
      <c r="O62" s="30">
        <v>0.25</v>
      </c>
      <c r="P62" s="261">
        <v>1.75</v>
      </c>
    </row>
    <row r="63" spans="1:16" x14ac:dyDescent="0.25">
      <c r="A63" s="25">
        <v>55</v>
      </c>
      <c r="B63" s="27"/>
      <c r="C63" s="27"/>
      <c r="D63" s="28">
        <v>1140</v>
      </c>
      <c r="E63" s="27"/>
      <c r="F63" s="29">
        <v>0.04</v>
      </c>
      <c r="G63" s="26" t="s">
        <v>187</v>
      </c>
      <c r="H63" s="26" t="s">
        <v>188</v>
      </c>
      <c r="I63" s="26" t="s">
        <v>101</v>
      </c>
      <c r="J63" s="28">
        <v>1</v>
      </c>
      <c r="K63" s="26" t="s">
        <v>53</v>
      </c>
      <c r="L63" s="30">
        <v>0.04</v>
      </c>
      <c r="M63" s="31" t="s">
        <v>44</v>
      </c>
      <c r="N63" s="26" t="s">
        <v>189</v>
      </c>
      <c r="O63" s="30">
        <v>0.25</v>
      </c>
      <c r="P63" s="261">
        <v>1.25</v>
      </c>
    </row>
    <row r="64" spans="1:16" x14ac:dyDescent="0.25">
      <c r="A64" s="25">
        <v>56</v>
      </c>
      <c r="B64" s="27"/>
      <c r="C64" s="27"/>
      <c r="D64" s="28">
        <v>1149</v>
      </c>
      <c r="E64" s="27"/>
      <c r="F64" s="29">
        <v>0.04</v>
      </c>
      <c r="G64" s="26" t="s">
        <v>190</v>
      </c>
      <c r="H64" s="26" t="s">
        <v>191</v>
      </c>
      <c r="I64" s="26" t="s">
        <v>101</v>
      </c>
      <c r="J64" s="28">
        <v>1</v>
      </c>
      <c r="K64" s="26" t="s">
        <v>53</v>
      </c>
      <c r="L64" s="30">
        <v>0.04</v>
      </c>
      <c r="M64" s="31" t="s">
        <v>44</v>
      </c>
      <c r="N64" s="26" t="s">
        <v>49</v>
      </c>
      <c r="O64" s="30">
        <v>0.25</v>
      </c>
      <c r="P64" s="261">
        <v>1</v>
      </c>
    </row>
    <row r="65" spans="1:16" x14ac:dyDescent="0.25">
      <c r="A65" s="25">
        <v>57</v>
      </c>
      <c r="B65" s="27"/>
      <c r="C65" s="27"/>
      <c r="D65" s="28">
        <v>1150</v>
      </c>
      <c r="E65" s="27"/>
      <c r="F65" s="29">
        <v>0.04</v>
      </c>
      <c r="G65" s="26" t="s">
        <v>192</v>
      </c>
      <c r="H65" s="26" t="s">
        <v>193</v>
      </c>
      <c r="I65" s="26" t="s">
        <v>101</v>
      </c>
      <c r="J65" s="28">
        <v>1</v>
      </c>
      <c r="K65" s="26" t="s">
        <v>53</v>
      </c>
      <c r="L65" s="30">
        <v>0.04</v>
      </c>
      <c r="M65" s="31" t="s">
        <v>44</v>
      </c>
      <c r="N65" s="26" t="s">
        <v>49</v>
      </c>
      <c r="O65" s="30">
        <v>0.25</v>
      </c>
      <c r="P65" s="261">
        <v>1</v>
      </c>
    </row>
    <row r="66" spans="1:16" x14ac:dyDescent="0.25">
      <c r="A66" s="25">
        <v>58</v>
      </c>
      <c r="B66" s="27"/>
      <c r="C66" s="27"/>
      <c r="D66" s="28">
        <v>1141</v>
      </c>
      <c r="E66" s="27"/>
      <c r="F66" s="29">
        <v>0.04</v>
      </c>
      <c r="G66" s="26" t="s">
        <v>194</v>
      </c>
      <c r="H66" s="26" t="s">
        <v>195</v>
      </c>
      <c r="I66" s="26" t="s">
        <v>101</v>
      </c>
      <c r="J66" s="28">
        <v>1</v>
      </c>
      <c r="K66" s="26" t="s">
        <v>53</v>
      </c>
      <c r="L66" s="30">
        <v>0.04</v>
      </c>
      <c r="M66" s="31" t="s">
        <v>44</v>
      </c>
      <c r="N66" s="26" t="s">
        <v>196</v>
      </c>
      <c r="O66" s="30">
        <v>0.25</v>
      </c>
      <c r="P66" s="261">
        <v>1.25</v>
      </c>
    </row>
    <row r="67" spans="1:16" x14ac:dyDescent="0.25">
      <c r="A67" s="25">
        <v>59</v>
      </c>
      <c r="B67" s="26" t="s">
        <v>86</v>
      </c>
      <c r="C67" s="26" t="s">
        <v>63</v>
      </c>
      <c r="D67" s="28">
        <v>542</v>
      </c>
      <c r="E67" s="27"/>
      <c r="F67" s="29">
        <v>2.5000000000000001E-2</v>
      </c>
      <c r="G67" s="26" t="s">
        <v>197</v>
      </c>
      <c r="H67" s="26" t="s">
        <v>198</v>
      </c>
      <c r="I67" s="26" t="s">
        <v>84</v>
      </c>
      <c r="J67" s="28">
        <v>1</v>
      </c>
      <c r="K67" s="26" t="s">
        <v>199</v>
      </c>
      <c r="L67" s="30">
        <v>0.04</v>
      </c>
      <c r="M67" s="31" t="s">
        <v>44</v>
      </c>
      <c r="N67" s="26" t="s">
        <v>85</v>
      </c>
      <c r="O67" s="30">
        <v>0.25</v>
      </c>
      <c r="P67" s="261">
        <v>1</v>
      </c>
    </row>
    <row r="68" spans="1:16" x14ac:dyDescent="0.25">
      <c r="A68" s="32"/>
      <c r="B68" s="26" t="s">
        <v>200</v>
      </c>
      <c r="C68" s="27"/>
      <c r="D68" s="28">
        <v>1032</v>
      </c>
      <c r="E68" s="27"/>
      <c r="F68" s="29">
        <v>1.4999999999999999E-2</v>
      </c>
      <c r="G68" s="26" t="s">
        <v>201</v>
      </c>
      <c r="H68" s="27"/>
      <c r="I68" s="27"/>
      <c r="J68" s="28">
        <v>1</v>
      </c>
      <c r="K68" s="26" t="s">
        <v>53</v>
      </c>
      <c r="L68" s="33" t="s">
        <v>39</v>
      </c>
      <c r="M68" s="27"/>
      <c r="N68" s="27"/>
      <c r="O68" s="33" t="s">
        <v>39</v>
      </c>
      <c r="P68" s="261">
        <v>1</v>
      </c>
    </row>
    <row r="69" spans="1:16" x14ac:dyDescent="0.25">
      <c r="A69" s="25">
        <v>60</v>
      </c>
      <c r="B69" s="27"/>
      <c r="C69" s="27"/>
      <c r="D69" s="28">
        <v>1152</v>
      </c>
      <c r="E69" s="27"/>
      <c r="F69" s="29">
        <v>0.04</v>
      </c>
      <c r="G69" s="26" t="s">
        <v>202</v>
      </c>
      <c r="H69" s="26" t="s">
        <v>203</v>
      </c>
      <c r="I69" s="26" t="s">
        <v>101</v>
      </c>
      <c r="J69" s="28">
        <v>1</v>
      </c>
      <c r="K69" s="26" t="s">
        <v>53</v>
      </c>
      <c r="L69" s="30">
        <v>0.04</v>
      </c>
      <c r="M69" s="31" t="s">
        <v>44</v>
      </c>
      <c r="N69" s="26" t="s">
        <v>49</v>
      </c>
      <c r="O69" s="30">
        <v>0.25</v>
      </c>
      <c r="P69" s="261">
        <v>1.25</v>
      </c>
    </row>
    <row r="70" spans="1:16" x14ac:dyDescent="0.25">
      <c r="A70" s="25">
        <v>61</v>
      </c>
      <c r="B70" s="27"/>
      <c r="C70" s="27"/>
      <c r="D70" s="28">
        <v>1031</v>
      </c>
      <c r="E70" s="26" t="s">
        <v>44</v>
      </c>
      <c r="F70" s="29">
        <v>1.2500000000000001E-2</v>
      </c>
      <c r="G70" s="26" t="s">
        <v>204</v>
      </c>
      <c r="H70" s="26" t="s">
        <v>205</v>
      </c>
      <c r="I70" s="26" t="s">
        <v>101</v>
      </c>
      <c r="J70" s="28">
        <v>4</v>
      </c>
      <c r="K70" s="26" t="s">
        <v>43</v>
      </c>
      <c r="L70" s="30">
        <v>0.05</v>
      </c>
      <c r="M70" s="31" t="s">
        <v>44</v>
      </c>
      <c r="N70" s="26" t="s">
        <v>206</v>
      </c>
      <c r="O70" s="30">
        <v>0.25</v>
      </c>
      <c r="P70" s="261">
        <v>4</v>
      </c>
    </row>
    <row r="71" spans="1:16" x14ac:dyDescent="0.25">
      <c r="A71" s="25">
        <v>62</v>
      </c>
      <c r="B71" s="27"/>
      <c r="C71" s="27"/>
      <c r="D71" s="28">
        <v>1054</v>
      </c>
      <c r="E71" s="26" t="s">
        <v>44</v>
      </c>
      <c r="F71" s="29">
        <v>1.2500000000000001E-2</v>
      </c>
      <c r="G71" s="26" t="s">
        <v>204</v>
      </c>
      <c r="H71" s="26" t="s">
        <v>205</v>
      </c>
      <c r="I71" s="26" t="s">
        <v>101</v>
      </c>
      <c r="J71" s="28">
        <v>4</v>
      </c>
      <c r="K71" s="26" t="s">
        <v>207</v>
      </c>
      <c r="L71" s="30">
        <v>0.05</v>
      </c>
      <c r="M71" s="31" t="s">
        <v>44</v>
      </c>
      <c r="N71" s="26" t="s">
        <v>206</v>
      </c>
      <c r="O71" s="30">
        <v>0.25</v>
      </c>
      <c r="P71" s="261">
        <v>4</v>
      </c>
    </row>
    <row r="72" spans="1:16" x14ac:dyDescent="0.25">
      <c r="A72" s="25">
        <v>63</v>
      </c>
      <c r="B72" s="27"/>
      <c r="C72" s="26" t="s">
        <v>208</v>
      </c>
      <c r="D72" s="28">
        <v>3</v>
      </c>
      <c r="E72" s="27"/>
      <c r="F72" s="29">
        <v>0.05</v>
      </c>
      <c r="G72" s="26" t="s">
        <v>209</v>
      </c>
      <c r="H72" s="26" t="s">
        <v>210</v>
      </c>
      <c r="I72" s="26" t="s">
        <v>84</v>
      </c>
      <c r="J72" s="28">
        <v>1</v>
      </c>
      <c r="K72" s="26" t="s">
        <v>130</v>
      </c>
      <c r="L72" s="30">
        <v>0.05</v>
      </c>
      <c r="M72" s="31" t="s">
        <v>44</v>
      </c>
      <c r="N72" s="26" t="s">
        <v>211</v>
      </c>
      <c r="O72" s="30">
        <v>0.25</v>
      </c>
      <c r="P72" s="261">
        <v>1.5</v>
      </c>
    </row>
    <row r="73" spans="1:16" x14ac:dyDescent="0.25">
      <c r="A73" s="25">
        <v>64</v>
      </c>
      <c r="B73" s="26" t="s">
        <v>86</v>
      </c>
      <c r="C73" s="26" t="s">
        <v>63</v>
      </c>
      <c r="D73" s="28">
        <v>541</v>
      </c>
      <c r="E73" s="27"/>
      <c r="F73" s="29">
        <v>1.2500000000000001E-2</v>
      </c>
      <c r="G73" s="26" t="s">
        <v>212</v>
      </c>
      <c r="H73" s="26" t="s">
        <v>213</v>
      </c>
      <c r="I73" s="26" t="s">
        <v>84</v>
      </c>
      <c r="J73" s="28">
        <v>1</v>
      </c>
      <c r="K73" s="26" t="s">
        <v>199</v>
      </c>
      <c r="L73" s="30">
        <v>4.2500000000000003E-2</v>
      </c>
      <c r="M73" s="31" t="s">
        <v>44</v>
      </c>
      <c r="N73" s="26" t="s">
        <v>214</v>
      </c>
      <c r="O73" s="30">
        <v>0.25</v>
      </c>
      <c r="P73" s="261">
        <v>1</v>
      </c>
    </row>
    <row r="74" spans="1:16" x14ac:dyDescent="0.25">
      <c r="A74" s="32"/>
      <c r="B74" s="26"/>
      <c r="C74" s="27"/>
      <c r="D74" s="28"/>
      <c r="E74" s="27"/>
      <c r="F74" s="29"/>
      <c r="G74" s="26"/>
      <c r="H74" s="264"/>
      <c r="I74" s="27"/>
      <c r="J74" s="28"/>
      <c r="K74" s="26"/>
      <c r="L74" s="30"/>
      <c r="M74" s="27"/>
      <c r="N74" s="27"/>
      <c r="O74" s="239"/>
      <c r="P74" s="261"/>
    </row>
    <row r="75" spans="1:16" x14ac:dyDescent="0.25">
      <c r="A75" s="25">
        <v>65</v>
      </c>
      <c r="B75" s="27"/>
      <c r="C75" s="27"/>
      <c r="D75" s="28">
        <v>1153</v>
      </c>
      <c r="E75" s="27"/>
      <c r="F75" s="29">
        <v>0.04</v>
      </c>
      <c r="G75" s="26" t="s">
        <v>215</v>
      </c>
      <c r="H75" s="26" t="s">
        <v>216</v>
      </c>
      <c r="I75" s="26" t="s">
        <v>101</v>
      </c>
      <c r="J75" s="28">
        <v>1</v>
      </c>
      <c r="K75" s="26" t="s">
        <v>53</v>
      </c>
      <c r="L75" s="30">
        <v>0.04</v>
      </c>
      <c r="M75" s="31" t="s">
        <v>44</v>
      </c>
      <c r="N75" s="26" t="s">
        <v>161</v>
      </c>
      <c r="O75" s="30">
        <v>0.25</v>
      </c>
      <c r="P75" s="261">
        <v>1</v>
      </c>
    </row>
    <row r="76" spans="1:16" x14ac:dyDescent="0.25">
      <c r="A76" s="25">
        <v>66</v>
      </c>
      <c r="B76" s="27"/>
      <c r="C76" s="26" t="s">
        <v>63</v>
      </c>
      <c r="D76" s="28">
        <v>543</v>
      </c>
      <c r="E76" s="27"/>
      <c r="F76" s="29">
        <v>0.04</v>
      </c>
      <c r="G76" s="26" t="s">
        <v>217</v>
      </c>
      <c r="H76" s="26" t="s">
        <v>218</v>
      </c>
      <c r="I76" s="26" t="s">
        <v>84</v>
      </c>
      <c r="J76" s="28">
        <v>1</v>
      </c>
      <c r="K76" s="26" t="s">
        <v>199</v>
      </c>
      <c r="L76" s="30">
        <v>0.04</v>
      </c>
      <c r="M76" s="31" t="s">
        <v>44</v>
      </c>
      <c r="N76" s="26" t="s">
        <v>219</v>
      </c>
      <c r="O76" s="30">
        <v>0.25</v>
      </c>
      <c r="P76" s="261">
        <v>1</v>
      </c>
    </row>
    <row r="77" spans="1:16" x14ac:dyDescent="0.25">
      <c r="A77" s="25">
        <v>67</v>
      </c>
      <c r="B77" s="27"/>
      <c r="C77" s="26" t="s">
        <v>70</v>
      </c>
      <c r="D77" s="28">
        <v>60</v>
      </c>
      <c r="E77" s="27"/>
      <c r="F77" s="29">
        <v>7.0000000000000007E-2</v>
      </c>
      <c r="G77" s="26" t="s">
        <v>220</v>
      </c>
      <c r="H77" s="26" t="s">
        <v>221</v>
      </c>
      <c r="I77" s="26" t="s">
        <v>101</v>
      </c>
      <c r="J77" s="28">
        <v>1</v>
      </c>
      <c r="K77" s="26" t="s">
        <v>53</v>
      </c>
      <c r="L77" s="30">
        <v>7.0000000000000007E-2</v>
      </c>
      <c r="M77" s="31" t="s">
        <v>44</v>
      </c>
      <c r="N77" s="26" t="s">
        <v>222</v>
      </c>
      <c r="O77" s="30">
        <v>0.25</v>
      </c>
      <c r="P77" s="261">
        <v>1</v>
      </c>
    </row>
    <row r="78" spans="1:16" x14ac:dyDescent="0.25">
      <c r="A78" s="25">
        <v>68</v>
      </c>
      <c r="B78" s="27"/>
      <c r="C78" s="26" t="s">
        <v>223</v>
      </c>
      <c r="D78" s="28">
        <v>34</v>
      </c>
      <c r="E78" s="27"/>
      <c r="F78" s="29">
        <v>7.0000000000000007E-2</v>
      </c>
      <c r="G78" s="26" t="s">
        <v>224</v>
      </c>
      <c r="H78" s="26" t="s">
        <v>225</v>
      </c>
      <c r="I78" s="26" t="s">
        <v>84</v>
      </c>
      <c r="J78" s="28">
        <v>1</v>
      </c>
      <c r="K78" s="26" t="s">
        <v>199</v>
      </c>
      <c r="L78" s="30">
        <v>7.0000000000000007E-2</v>
      </c>
      <c r="M78" s="31" t="s">
        <v>44</v>
      </c>
      <c r="N78" s="26" t="s">
        <v>226</v>
      </c>
      <c r="O78" s="30">
        <v>0.25</v>
      </c>
      <c r="P78" s="261">
        <v>1</v>
      </c>
    </row>
    <row r="79" spans="1:16" x14ac:dyDescent="0.25">
      <c r="A79" s="25">
        <v>69</v>
      </c>
      <c r="B79" s="27"/>
      <c r="C79" s="26" t="s">
        <v>70</v>
      </c>
      <c r="D79" s="28">
        <v>60</v>
      </c>
      <c r="E79" s="26" t="s">
        <v>86</v>
      </c>
      <c r="F79" s="29">
        <v>7.0000000000000007E-2</v>
      </c>
      <c r="G79" s="26" t="s">
        <v>227</v>
      </c>
      <c r="H79" s="26" t="s">
        <v>228</v>
      </c>
      <c r="I79" s="26" t="s">
        <v>101</v>
      </c>
      <c r="J79" s="28">
        <v>6</v>
      </c>
      <c r="K79" s="26" t="s">
        <v>88</v>
      </c>
      <c r="L79" s="30">
        <v>0.42</v>
      </c>
      <c r="M79" s="31" t="s">
        <v>44</v>
      </c>
      <c r="N79" s="26" t="s">
        <v>229</v>
      </c>
      <c r="O79" s="30">
        <v>0.6</v>
      </c>
      <c r="P79" s="261">
        <v>8</v>
      </c>
    </row>
    <row r="80" spans="1:16" x14ac:dyDescent="0.25">
      <c r="A80" s="25">
        <v>70</v>
      </c>
      <c r="B80" s="27"/>
      <c r="C80" s="27"/>
      <c r="D80" s="28">
        <v>1156</v>
      </c>
      <c r="E80" s="27"/>
      <c r="F80" s="29">
        <v>0.04</v>
      </c>
      <c r="G80" s="26" t="s">
        <v>230</v>
      </c>
      <c r="H80" s="26" t="s">
        <v>231</v>
      </c>
      <c r="I80" s="26" t="s">
        <v>147</v>
      </c>
      <c r="J80" s="28">
        <v>1</v>
      </c>
      <c r="K80" s="26" t="s">
        <v>53</v>
      </c>
      <c r="L80" s="30">
        <v>0.04</v>
      </c>
      <c r="M80" s="31" t="s">
        <v>44</v>
      </c>
      <c r="N80" s="26" t="s">
        <v>232</v>
      </c>
      <c r="O80" s="30">
        <v>0.25</v>
      </c>
      <c r="P80" s="261">
        <v>1</v>
      </c>
    </row>
    <row r="81" spans="1:16" x14ac:dyDescent="0.25">
      <c r="A81" s="25">
        <v>71</v>
      </c>
      <c r="B81" s="27"/>
      <c r="C81" s="27"/>
      <c r="D81" s="28">
        <v>1142</v>
      </c>
      <c r="E81" s="27"/>
      <c r="F81" s="29">
        <v>0.04</v>
      </c>
      <c r="G81" s="26" t="s">
        <v>233</v>
      </c>
      <c r="H81" s="26" t="s">
        <v>234</v>
      </c>
      <c r="I81" s="26" t="s">
        <v>101</v>
      </c>
      <c r="J81" s="28">
        <v>1</v>
      </c>
      <c r="K81" s="26" t="s">
        <v>53</v>
      </c>
      <c r="L81" s="30">
        <v>0.04</v>
      </c>
      <c r="M81" s="31" t="s">
        <v>44</v>
      </c>
      <c r="N81" s="26" t="s">
        <v>102</v>
      </c>
      <c r="O81" s="30">
        <v>0.25</v>
      </c>
      <c r="P81" s="261">
        <v>1.25</v>
      </c>
    </row>
    <row r="82" spans="1:16" x14ac:dyDescent="0.25">
      <c r="A82" s="25">
        <v>72</v>
      </c>
      <c r="B82" s="27"/>
      <c r="C82" s="27"/>
      <c r="D82" s="28">
        <v>1158</v>
      </c>
      <c r="E82" s="27"/>
      <c r="F82" s="29">
        <v>0.04</v>
      </c>
      <c r="G82" s="26" t="s">
        <v>235</v>
      </c>
      <c r="H82" s="26" t="s">
        <v>236</v>
      </c>
      <c r="I82" s="26" t="s">
        <v>101</v>
      </c>
      <c r="J82" s="28">
        <v>1</v>
      </c>
      <c r="K82" s="26" t="s">
        <v>53</v>
      </c>
      <c r="L82" s="30">
        <v>0.04</v>
      </c>
      <c r="M82" s="31" t="s">
        <v>44</v>
      </c>
      <c r="N82" s="26" t="s">
        <v>49</v>
      </c>
      <c r="O82" s="30">
        <v>0.25</v>
      </c>
      <c r="P82" s="261">
        <v>1</v>
      </c>
    </row>
    <row r="83" spans="1:16" x14ac:dyDescent="0.25">
      <c r="A83" s="25">
        <v>73</v>
      </c>
      <c r="B83" s="27"/>
      <c r="C83" s="27"/>
      <c r="D83" s="28">
        <v>1159</v>
      </c>
      <c r="E83" s="27"/>
      <c r="F83" s="29">
        <v>0.04</v>
      </c>
      <c r="G83" s="26" t="s">
        <v>237</v>
      </c>
      <c r="H83" s="26" t="s">
        <v>238</v>
      </c>
      <c r="I83" s="26" t="s">
        <v>101</v>
      </c>
      <c r="J83" s="28">
        <v>1</v>
      </c>
      <c r="K83" s="26" t="s">
        <v>53</v>
      </c>
      <c r="L83" s="30">
        <v>0.04</v>
      </c>
      <c r="M83" s="31" t="s">
        <v>44</v>
      </c>
      <c r="N83" s="26" t="s">
        <v>49</v>
      </c>
      <c r="O83" s="30">
        <v>0.25</v>
      </c>
      <c r="P83" s="261">
        <v>1.5</v>
      </c>
    </row>
    <row r="84" spans="1:16" x14ac:dyDescent="0.25">
      <c r="A84" s="25">
        <v>74</v>
      </c>
      <c r="B84" s="27"/>
      <c r="C84" s="27"/>
      <c r="D84" s="28">
        <v>1160</v>
      </c>
      <c r="E84" s="27"/>
      <c r="F84" s="29">
        <v>0.08</v>
      </c>
      <c r="G84" s="26" t="s">
        <v>237</v>
      </c>
      <c r="H84" s="26" t="s">
        <v>238</v>
      </c>
      <c r="I84" s="26" t="s">
        <v>101</v>
      </c>
      <c r="J84" s="28">
        <v>1</v>
      </c>
      <c r="K84" s="26" t="s">
        <v>53</v>
      </c>
      <c r="L84" s="30">
        <v>0.08</v>
      </c>
      <c r="M84" s="31" t="s">
        <v>44</v>
      </c>
      <c r="N84" s="26" t="s">
        <v>49</v>
      </c>
      <c r="O84" s="30">
        <v>0.25</v>
      </c>
      <c r="P84" s="261">
        <v>1.75</v>
      </c>
    </row>
    <row r="85" spans="1:16" x14ac:dyDescent="0.25">
      <c r="A85" s="25">
        <v>75</v>
      </c>
      <c r="B85" s="27"/>
      <c r="C85" s="27"/>
      <c r="D85" s="28">
        <v>1161</v>
      </c>
      <c r="E85" s="27"/>
      <c r="F85" s="29">
        <v>0.04</v>
      </c>
      <c r="G85" s="26" t="s">
        <v>239</v>
      </c>
      <c r="H85" s="26" t="s">
        <v>240</v>
      </c>
      <c r="I85" s="26" t="s">
        <v>101</v>
      </c>
      <c r="J85" s="28">
        <v>1</v>
      </c>
      <c r="K85" s="26" t="s">
        <v>53</v>
      </c>
      <c r="L85" s="30">
        <v>0.04</v>
      </c>
      <c r="M85" s="31" t="s">
        <v>44</v>
      </c>
      <c r="N85" s="26" t="s">
        <v>241</v>
      </c>
      <c r="O85" s="30">
        <v>0.25</v>
      </c>
      <c r="P85" s="261">
        <v>1</v>
      </c>
    </row>
    <row r="86" spans="1:16" x14ac:dyDescent="0.25">
      <c r="A86" s="25">
        <v>76</v>
      </c>
      <c r="B86" s="27"/>
      <c r="C86" s="27"/>
      <c r="D86" s="28">
        <v>1164</v>
      </c>
      <c r="E86" s="27"/>
      <c r="F86" s="29">
        <v>0.04</v>
      </c>
      <c r="G86" s="26" t="s">
        <v>242</v>
      </c>
      <c r="H86" s="26" t="s">
        <v>243</v>
      </c>
      <c r="I86" s="26" t="s">
        <v>101</v>
      </c>
      <c r="J86" s="28">
        <v>1</v>
      </c>
      <c r="K86" s="26" t="s">
        <v>53</v>
      </c>
      <c r="L86" s="30">
        <v>0.04</v>
      </c>
      <c r="M86" s="31" t="s">
        <v>44</v>
      </c>
      <c r="N86" s="26" t="s">
        <v>244</v>
      </c>
      <c r="O86" s="30">
        <v>0.25</v>
      </c>
      <c r="P86" s="261">
        <v>1</v>
      </c>
    </row>
    <row r="87" spans="1:16" x14ac:dyDescent="0.25">
      <c r="A87" s="25">
        <v>77</v>
      </c>
      <c r="B87" s="27"/>
      <c r="C87" s="26" t="s">
        <v>70</v>
      </c>
      <c r="D87" s="28">
        <v>61</v>
      </c>
      <c r="E87" s="27"/>
      <c r="F87" s="29">
        <v>7.0000000000000007E-2</v>
      </c>
      <c r="G87" s="26" t="s">
        <v>245</v>
      </c>
      <c r="H87" s="26" t="s">
        <v>246</v>
      </c>
      <c r="I87" s="26" t="s">
        <v>101</v>
      </c>
      <c r="J87" s="28">
        <v>1</v>
      </c>
      <c r="K87" s="26" t="s">
        <v>148</v>
      </c>
      <c r="L87" s="30">
        <v>7.0000000000000007E-2</v>
      </c>
      <c r="M87" s="31" t="s">
        <v>44</v>
      </c>
      <c r="N87" s="26" t="s">
        <v>247</v>
      </c>
      <c r="O87" s="30">
        <v>0.25</v>
      </c>
      <c r="P87" s="261">
        <v>1</v>
      </c>
    </row>
    <row r="88" spans="1:16" x14ac:dyDescent="0.25">
      <c r="A88" s="25">
        <v>78</v>
      </c>
      <c r="B88" s="27"/>
      <c r="C88" s="27"/>
      <c r="D88" s="28">
        <v>1165</v>
      </c>
      <c r="E88" s="27"/>
      <c r="F88" s="29">
        <v>0.04</v>
      </c>
      <c r="G88" s="26" t="s">
        <v>248</v>
      </c>
      <c r="H88" s="26" t="s">
        <v>249</v>
      </c>
      <c r="I88" s="26" t="s">
        <v>101</v>
      </c>
      <c r="J88" s="28">
        <v>1</v>
      </c>
      <c r="K88" s="26" t="s">
        <v>53</v>
      </c>
      <c r="L88" s="30">
        <v>0.04</v>
      </c>
      <c r="M88" s="31" t="s">
        <v>44</v>
      </c>
      <c r="N88" s="26" t="s">
        <v>49</v>
      </c>
      <c r="O88" s="30">
        <v>0.25</v>
      </c>
      <c r="P88" s="261">
        <v>1.25</v>
      </c>
    </row>
    <row r="89" spans="1:16" x14ac:dyDescent="0.25">
      <c r="A89" s="25">
        <v>79</v>
      </c>
      <c r="B89" s="27"/>
      <c r="C89" s="27"/>
      <c r="D89" s="28">
        <v>1166</v>
      </c>
      <c r="E89" s="27"/>
      <c r="F89" s="29">
        <v>0.08</v>
      </c>
      <c r="G89" s="26" t="s">
        <v>248</v>
      </c>
      <c r="H89" s="26" t="s">
        <v>249</v>
      </c>
      <c r="I89" s="26" t="s">
        <v>101</v>
      </c>
      <c r="J89" s="28">
        <v>1</v>
      </c>
      <c r="K89" s="26" t="s">
        <v>53</v>
      </c>
      <c r="L89" s="30">
        <v>0.08</v>
      </c>
      <c r="M89" s="31" t="s">
        <v>44</v>
      </c>
      <c r="N89" s="26" t="s">
        <v>49</v>
      </c>
      <c r="O89" s="30">
        <v>0.25</v>
      </c>
      <c r="P89" s="261">
        <v>1.5</v>
      </c>
    </row>
    <row r="90" spans="1:16" x14ac:dyDescent="0.25">
      <c r="A90" s="25">
        <v>80</v>
      </c>
      <c r="B90" s="27"/>
      <c r="C90" s="27"/>
      <c r="D90" s="28">
        <v>1167</v>
      </c>
      <c r="E90" s="27"/>
      <c r="F90" s="29">
        <v>0.04</v>
      </c>
      <c r="G90" s="26" t="s">
        <v>250</v>
      </c>
      <c r="H90" s="26" t="s">
        <v>251</v>
      </c>
      <c r="I90" s="26" t="s">
        <v>101</v>
      </c>
      <c r="J90" s="28">
        <v>1</v>
      </c>
      <c r="K90" s="26" t="s">
        <v>53</v>
      </c>
      <c r="L90" s="30">
        <v>0.04</v>
      </c>
      <c r="M90" s="31" t="s">
        <v>44</v>
      </c>
      <c r="N90" s="26" t="s">
        <v>64</v>
      </c>
      <c r="O90" s="30">
        <v>0.25</v>
      </c>
      <c r="P90" s="261">
        <v>3</v>
      </c>
    </row>
    <row r="91" spans="1:16" x14ac:dyDescent="0.25">
      <c r="A91" s="25">
        <v>81</v>
      </c>
      <c r="B91" s="27"/>
      <c r="C91" s="27"/>
      <c r="D91" s="28">
        <v>1168</v>
      </c>
      <c r="E91" s="27"/>
      <c r="F91" s="29">
        <v>0.04</v>
      </c>
      <c r="G91" s="26" t="s">
        <v>252</v>
      </c>
      <c r="H91" s="26" t="s">
        <v>249</v>
      </c>
      <c r="I91" s="26" t="s">
        <v>101</v>
      </c>
      <c r="J91" s="28">
        <v>1</v>
      </c>
      <c r="K91" s="26" t="s">
        <v>53</v>
      </c>
      <c r="L91" s="30">
        <v>0.04</v>
      </c>
      <c r="M91" s="31" t="s">
        <v>44</v>
      </c>
      <c r="N91" s="26" t="s">
        <v>49</v>
      </c>
      <c r="O91" s="30">
        <v>0.25</v>
      </c>
      <c r="P91" s="261">
        <v>1.25</v>
      </c>
    </row>
    <row r="92" spans="1:16" x14ac:dyDescent="0.25">
      <c r="A92" s="25">
        <v>82</v>
      </c>
      <c r="B92" s="27"/>
      <c r="C92" s="27"/>
      <c r="D92" s="28">
        <v>1169</v>
      </c>
      <c r="E92" s="27"/>
      <c r="F92" s="29">
        <v>0.08</v>
      </c>
      <c r="G92" s="26" t="s">
        <v>252</v>
      </c>
      <c r="H92" s="26" t="s">
        <v>249</v>
      </c>
      <c r="I92" s="26" t="s">
        <v>101</v>
      </c>
      <c r="J92" s="28">
        <v>1</v>
      </c>
      <c r="K92" s="26" t="s">
        <v>53</v>
      </c>
      <c r="L92" s="30">
        <v>0.08</v>
      </c>
      <c r="M92" s="31" t="s">
        <v>44</v>
      </c>
      <c r="N92" s="26" t="s">
        <v>49</v>
      </c>
      <c r="O92" s="30">
        <v>0.25</v>
      </c>
      <c r="P92" s="261">
        <v>1.5</v>
      </c>
    </row>
    <row r="93" spans="1:16" x14ac:dyDescent="0.25">
      <c r="A93" s="34">
        <v>83</v>
      </c>
      <c r="B93" s="35"/>
      <c r="C93" s="35"/>
      <c r="D93" s="36">
        <v>1170</v>
      </c>
      <c r="E93" s="35"/>
      <c r="F93" s="37">
        <v>0.04</v>
      </c>
      <c r="G93" s="38" t="s">
        <v>253</v>
      </c>
      <c r="H93" s="38" t="s">
        <v>254</v>
      </c>
      <c r="I93" s="38" t="s">
        <v>101</v>
      </c>
      <c r="J93" s="36">
        <v>1</v>
      </c>
      <c r="K93" s="38" t="s">
        <v>53</v>
      </c>
      <c r="L93" s="39">
        <v>0.04</v>
      </c>
      <c r="M93" s="40" t="s">
        <v>44</v>
      </c>
      <c r="N93" s="38" t="s">
        <v>255</v>
      </c>
      <c r="O93" s="39">
        <v>0.25</v>
      </c>
      <c r="P93" s="263">
        <v>1</v>
      </c>
    </row>
    <row r="104" spans="1:16" x14ac:dyDescent="0.25">
      <c r="C104" s="41" t="s">
        <v>39</v>
      </c>
      <c r="F104" s="42" t="s">
        <v>39</v>
      </c>
    </row>
    <row r="105" spans="1:16" x14ac:dyDescent="0.25">
      <c r="O105" s="12" t="s">
        <v>256</v>
      </c>
    </row>
    <row r="106" spans="1:16" ht="30.75" x14ac:dyDescent="0.45">
      <c r="A106" s="13" t="s">
        <v>16</v>
      </c>
      <c r="B106" s="14"/>
      <c r="C106" s="14"/>
      <c r="D106" s="14"/>
      <c r="E106" s="14"/>
      <c r="F106" s="14"/>
      <c r="G106" s="13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30.75" x14ac:dyDescent="0.45">
      <c r="A107" s="13" t="s">
        <v>1</v>
      </c>
      <c r="B107" s="14"/>
      <c r="C107" s="14"/>
      <c r="D107" s="14"/>
      <c r="E107" s="14"/>
      <c r="F107" s="14"/>
      <c r="G107" s="13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30.75" x14ac:dyDescent="0.45">
      <c r="A108" s="13" t="s">
        <v>17</v>
      </c>
      <c r="B108" s="14"/>
      <c r="C108" s="14"/>
      <c r="D108" s="14"/>
      <c r="E108" s="14"/>
      <c r="F108" s="14"/>
      <c r="G108" s="13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G109" s="43" t="s">
        <v>39</v>
      </c>
      <c r="O109" s="12" t="s">
        <v>3</v>
      </c>
    </row>
    <row r="111" spans="1:16" x14ac:dyDescent="0.25">
      <c r="A111" s="44" t="s">
        <v>18</v>
      </c>
      <c r="B111" s="16"/>
      <c r="C111" s="45" t="s">
        <v>19</v>
      </c>
      <c r="D111" s="46"/>
      <c r="E111" s="47"/>
      <c r="F111" s="20" t="s">
        <v>20</v>
      </c>
      <c r="G111" s="20" t="s">
        <v>21</v>
      </c>
      <c r="H111" s="20" t="s">
        <v>22</v>
      </c>
      <c r="I111" s="20" t="s">
        <v>23</v>
      </c>
      <c r="J111" s="20" t="s">
        <v>24</v>
      </c>
      <c r="K111" s="20" t="s">
        <v>25</v>
      </c>
      <c r="L111" s="20" t="s">
        <v>5</v>
      </c>
      <c r="M111" s="20" t="s">
        <v>26</v>
      </c>
      <c r="N111" s="20" t="s">
        <v>27</v>
      </c>
      <c r="O111" s="20" t="s">
        <v>28</v>
      </c>
      <c r="P111" s="20" t="s">
        <v>29</v>
      </c>
    </row>
    <row r="112" spans="1:16" ht="16.5" thickBot="1" x14ac:dyDescent="0.3">
      <c r="A112" s="21"/>
      <c r="B112" s="22"/>
      <c r="C112" s="48" t="s">
        <v>30</v>
      </c>
      <c r="D112" s="48" t="s">
        <v>31</v>
      </c>
      <c r="E112" s="49" t="s">
        <v>32</v>
      </c>
      <c r="F112" s="22"/>
      <c r="G112" s="22"/>
      <c r="H112" s="24" t="s">
        <v>33</v>
      </c>
      <c r="I112" s="24" t="s">
        <v>34</v>
      </c>
      <c r="J112" s="24" t="s">
        <v>35</v>
      </c>
      <c r="K112" s="24" t="s">
        <v>36</v>
      </c>
      <c r="L112" s="24" t="s">
        <v>10</v>
      </c>
      <c r="M112" s="24" t="s">
        <v>37</v>
      </c>
      <c r="N112" s="24" t="s">
        <v>38</v>
      </c>
      <c r="O112" s="24" t="s">
        <v>11</v>
      </c>
      <c r="P112" s="24" t="s">
        <v>10</v>
      </c>
    </row>
    <row r="113" spans="1:16" ht="16.5" thickTop="1" x14ac:dyDescent="0.25">
      <c r="A113" s="25">
        <v>84</v>
      </c>
      <c r="B113" s="26" t="s">
        <v>39</v>
      </c>
      <c r="C113" s="27"/>
      <c r="D113" s="28">
        <v>1143</v>
      </c>
      <c r="E113" s="27"/>
      <c r="F113" s="29">
        <v>0.04</v>
      </c>
      <c r="G113" s="26" t="s">
        <v>257</v>
      </c>
      <c r="H113" s="26" t="s">
        <v>258</v>
      </c>
      <c r="I113" s="26" t="s">
        <v>101</v>
      </c>
      <c r="J113" s="28">
        <v>1</v>
      </c>
      <c r="K113" s="26" t="s">
        <v>53</v>
      </c>
      <c r="L113" s="30">
        <v>0.04</v>
      </c>
      <c r="M113" s="31" t="s">
        <v>44</v>
      </c>
      <c r="N113" s="26" t="s">
        <v>64</v>
      </c>
      <c r="O113" s="30">
        <v>0.25</v>
      </c>
      <c r="P113" s="30">
        <v>1.5</v>
      </c>
    </row>
    <row r="114" spans="1:16" x14ac:dyDescent="0.25">
      <c r="A114" s="25">
        <v>85</v>
      </c>
      <c r="B114" s="27"/>
      <c r="C114" s="27"/>
      <c r="D114" s="28">
        <v>1171</v>
      </c>
      <c r="E114" s="27"/>
      <c r="F114" s="29">
        <v>0.04</v>
      </c>
      <c r="G114" s="26" t="s">
        <v>259</v>
      </c>
      <c r="H114" s="26" t="s">
        <v>260</v>
      </c>
      <c r="I114" s="26" t="s">
        <v>101</v>
      </c>
      <c r="J114" s="28">
        <v>1</v>
      </c>
      <c r="K114" s="26" t="s">
        <v>53</v>
      </c>
      <c r="L114" s="30">
        <v>0.04</v>
      </c>
      <c r="M114" s="31" t="s">
        <v>44</v>
      </c>
      <c r="N114" s="26" t="s">
        <v>64</v>
      </c>
      <c r="O114" s="30">
        <v>0.25</v>
      </c>
      <c r="P114" s="30">
        <v>1</v>
      </c>
    </row>
    <row r="115" spans="1:16" x14ac:dyDescent="0.25">
      <c r="A115" s="25">
        <v>86</v>
      </c>
      <c r="B115" s="27"/>
      <c r="C115" s="27"/>
      <c r="D115" s="28">
        <v>1172</v>
      </c>
      <c r="E115" s="27"/>
      <c r="F115" s="29">
        <v>0.04</v>
      </c>
      <c r="G115" s="26" t="s">
        <v>261</v>
      </c>
      <c r="H115" s="26" t="s">
        <v>262</v>
      </c>
      <c r="I115" s="26" t="s">
        <v>101</v>
      </c>
      <c r="J115" s="28">
        <v>1</v>
      </c>
      <c r="K115" s="26" t="s">
        <v>53</v>
      </c>
      <c r="L115" s="30">
        <v>0.04</v>
      </c>
      <c r="M115" s="31" t="s">
        <v>44</v>
      </c>
      <c r="N115" s="26" t="s">
        <v>49</v>
      </c>
      <c r="O115" s="30">
        <v>0.25</v>
      </c>
      <c r="P115" s="30">
        <v>1</v>
      </c>
    </row>
    <row r="116" spans="1:16" x14ac:dyDescent="0.25">
      <c r="A116" s="25">
        <v>87</v>
      </c>
      <c r="B116" s="27"/>
      <c r="C116" s="27"/>
      <c r="D116" s="28">
        <v>1173</v>
      </c>
      <c r="E116" s="27"/>
      <c r="F116" s="29">
        <v>0.04</v>
      </c>
      <c r="G116" s="26" t="s">
        <v>263</v>
      </c>
      <c r="H116" s="26" t="s">
        <v>264</v>
      </c>
      <c r="I116" s="26" t="s">
        <v>101</v>
      </c>
      <c r="J116" s="28">
        <v>1</v>
      </c>
      <c r="K116" s="26" t="s">
        <v>53</v>
      </c>
      <c r="L116" s="30">
        <v>0.04</v>
      </c>
      <c r="M116" s="31" t="s">
        <v>44</v>
      </c>
      <c r="N116" s="26" t="s">
        <v>49</v>
      </c>
      <c r="O116" s="30">
        <v>0.25</v>
      </c>
      <c r="P116" s="30">
        <v>2.5</v>
      </c>
    </row>
    <row r="117" spans="1:16" x14ac:dyDescent="0.25">
      <c r="A117" s="25">
        <v>88</v>
      </c>
      <c r="B117" s="27"/>
      <c r="C117" s="27"/>
      <c r="D117" s="28">
        <v>1144</v>
      </c>
      <c r="E117" s="27"/>
      <c r="F117" s="29">
        <v>0.04</v>
      </c>
      <c r="G117" s="26" t="s">
        <v>265</v>
      </c>
      <c r="H117" s="26" t="s">
        <v>266</v>
      </c>
      <c r="I117" s="26" t="s">
        <v>101</v>
      </c>
      <c r="J117" s="28">
        <v>1</v>
      </c>
      <c r="K117" s="26" t="s">
        <v>53</v>
      </c>
      <c r="L117" s="30">
        <v>0.04</v>
      </c>
      <c r="M117" s="31" t="s">
        <v>44</v>
      </c>
      <c r="N117" s="26" t="s">
        <v>267</v>
      </c>
      <c r="O117" s="30">
        <v>0.25</v>
      </c>
      <c r="P117" s="30">
        <v>1.25</v>
      </c>
    </row>
    <row r="118" spans="1:16" x14ac:dyDescent="0.25">
      <c r="A118" s="25">
        <v>89</v>
      </c>
      <c r="B118" s="27"/>
      <c r="C118" s="26" t="s">
        <v>70</v>
      </c>
      <c r="D118" s="28">
        <v>63</v>
      </c>
      <c r="E118" s="27"/>
      <c r="F118" s="29">
        <v>0.15</v>
      </c>
      <c r="G118" s="26" t="s">
        <v>268</v>
      </c>
      <c r="H118" s="26" t="s">
        <v>269</v>
      </c>
      <c r="I118" s="26" t="s">
        <v>101</v>
      </c>
      <c r="J118" s="28">
        <v>1</v>
      </c>
      <c r="K118" s="26" t="s">
        <v>53</v>
      </c>
      <c r="L118" s="30">
        <v>0.15</v>
      </c>
      <c r="M118" s="31" t="s">
        <v>44</v>
      </c>
      <c r="N118" s="26" t="s">
        <v>270</v>
      </c>
      <c r="O118" s="30">
        <v>0.25</v>
      </c>
      <c r="P118" s="30">
        <v>1</v>
      </c>
    </row>
    <row r="119" spans="1:16" x14ac:dyDescent="0.25">
      <c r="A119" s="25">
        <v>90</v>
      </c>
      <c r="B119" s="27"/>
      <c r="C119" s="27"/>
      <c r="D119" s="28">
        <v>1174</v>
      </c>
      <c r="E119" s="27"/>
      <c r="F119" s="29">
        <v>0.04</v>
      </c>
      <c r="G119" s="26" t="s">
        <v>271</v>
      </c>
      <c r="H119" s="26" t="s">
        <v>272</v>
      </c>
      <c r="I119" s="26" t="s">
        <v>101</v>
      </c>
      <c r="J119" s="28">
        <v>1</v>
      </c>
      <c r="K119" s="26" t="s">
        <v>53</v>
      </c>
      <c r="L119" s="30">
        <v>0.04</v>
      </c>
      <c r="M119" s="31" t="s">
        <v>44</v>
      </c>
      <c r="N119" s="26" t="s">
        <v>49</v>
      </c>
      <c r="O119" s="30">
        <v>0.25</v>
      </c>
      <c r="P119" s="30">
        <v>1.5</v>
      </c>
    </row>
    <row r="120" spans="1:16" x14ac:dyDescent="0.25">
      <c r="A120" s="25">
        <v>91</v>
      </c>
      <c r="B120" s="27"/>
      <c r="C120" s="27"/>
      <c r="D120" s="28">
        <v>1175</v>
      </c>
      <c r="E120" s="27"/>
      <c r="F120" s="29">
        <v>0.08</v>
      </c>
      <c r="G120" s="26" t="s">
        <v>271</v>
      </c>
      <c r="H120" s="26" t="s">
        <v>272</v>
      </c>
      <c r="I120" s="26" t="s">
        <v>101</v>
      </c>
      <c r="J120" s="28">
        <v>1</v>
      </c>
      <c r="K120" s="26" t="s">
        <v>53</v>
      </c>
      <c r="L120" s="30">
        <v>0.08</v>
      </c>
      <c r="M120" s="31" t="s">
        <v>44</v>
      </c>
      <c r="N120" s="26" t="s">
        <v>49</v>
      </c>
      <c r="O120" s="30">
        <v>0.25</v>
      </c>
      <c r="P120" s="30">
        <v>2</v>
      </c>
    </row>
    <row r="121" spans="1:16" x14ac:dyDescent="0.25">
      <c r="A121" s="25">
        <v>92</v>
      </c>
      <c r="B121" s="27"/>
      <c r="C121" s="27"/>
      <c r="D121" s="28">
        <v>1176</v>
      </c>
      <c r="E121" s="27"/>
      <c r="F121" s="29">
        <v>0.04</v>
      </c>
      <c r="G121" s="26" t="s">
        <v>273</v>
      </c>
      <c r="H121" s="26" t="s">
        <v>274</v>
      </c>
      <c r="I121" s="26" t="s">
        <v>101</v>
      </c>
      <c r="J121" s="28">
        <v>1</v>
      </c>
      <c r="K121" s="26" t="s">
        <v>53</v>
      </c>
      <c r="L121" s="30">
        <v>0.04</v>
      </c>
      <c r="M121" s="31" t="s">
        <v>44</v>
      </c>
      <c r="N121" s="26" t="s">
        <v>275</v>
      </c>
      <c r="O121" s="30">
        <v>0.25</v>
      </c>
      <c r="P121" s="30">
        <v>1</v>
      </c>
    </row>
    <row r="122" spans="1:16" x14ac:dyDescent="0.25">
      <c r="A122" s="25">
        <v>93</v>
      </c>
      <c r="B122" s="27"/>
      <c r="C122" s="27"/>
      <c r="D122" s="28">
        <v>1177</v>
      </c>
      <c r="E122" s="27"/>
      <c r="F122" s="29">
        <v>0.04</v>
      </c>
      <c r="G122" s="26" t="s">
        <v>276</v>
      </c>
      <c r="H122" s="26" t="s">
        <v>277</v>
      </c>
      <c r="I122" s="26" t="s">
        <v>101</v>
      </c>
      <c r="J122" s="28">
        <v>1</v>
      </c>
      <c r="K122" s="26" t="s">
        <v>53</v>
      </c>
      <c r="L122" s="30">
        <v>0.04</v>
      </c>
      <c r="M122" s="31" t="s">
        <v>44</v>
      </c>
      <c r="N122" s="26" t="s">
        <v>278</v>
      </c>
      <c r="O122" s="30">
        <v>0.25</v>
      </c>
      <c r="P122" s="30">
        <v>1</v>
      </c>
    </row>
    <row r="123" spans="1:16" x14ac:dyDescent="0.25">
      <c r="A123" s="25">
        <v>94</v>
      </c>
      <c r="B123" s="27"/>
      <c r="C123" s="27"/>
      <c r="D123" s="28">
        <v>1178</v>
      </c>
      <c r="E123" s="27"/>
      <c r="F123" s="29">
        <v>0.04</v>
      </c>
      <c r="G123" s="26" t="s">
        <v>279</v>
      </c>
      <c r="H123" s="26" t="s">
        <v>280</v>
      </c>
      <c r="I123" s="26" t="s">
        <v>101</v>
      </c>
      <c r="J123" s="28">
        <v>1</v>
      </c>
      <c r="K123" s="26" t="s">
        <v>53</v>
      </c>
      <c r="L123" s="30">
        <v>0.04</v>
      </c>
      <c r="M123" s="31" t="s">
        <v>44</v>
      </c>
      <c r="N123" s="26" t="s">
        <v>281</v>
      </c>
      <c r="O123" s="30">
        <v>0.25</v>
      </c>
      <c r="P123" s="30">
        <v>4</v>
      </c>
    </row>
    <row r="124" spans="1:16" x14ac:dyDescent="0.25">
      <c r="A124" s="25">
        <v>95</v>
      </c>
      <c r="B124" s="27"/>
      <c r="C124" s="27"/>
      <c r="D124" s="28">
        <v>1183</v>
      </c>
      <c r="E124" s="27"/>
      <c r="F124" s="29">
        <v>0.04</v>
      </c>
      <c r="G124" s="26" t="s">
        <v>282</v>
      </c>
      <c r="H124" s="26" t="s">
        <v>283</v>
      </c>
      <c r="I124" s="26" t="s">
        <v>101</v>
      </c>
      <c r="J124" s="28">
        <v>1</v>
      </c>
      <c r="K124" s="26" t="s">
        <v>53</v>
      </c>
      <c r="L124" s="30">
        <v>0.04</v>
      </c>
      <c r="M124" s="31" t="s">
        <v>44</v>
      </c>
      <c r="N124" s="26" t="s">
        <v>284</v>
      </c>
      <c r="O124" s="30">
        <v>0.25</v>
      </c>
      <c r="P124" s="30">
        <v>1</v>
      </c>
    </row>
    <row r="125" spans="1:16" x14ac:dyDescent="0.25">
      <c r="A125" s="25">
        <v>96</v>
      </c>
      <c r="B125" s="27"/>
      <c r="C125" s="27"/>
      <c r="D125" s="28">
        <v>1044</v>
      </c>
      <c r="E125" s="26" t="s">
        <v>44</v>
      </c>
      <c r="F125" s="29">
        <v>0.11</v>
      </c>
      <c r="G125" s="26" t="s">
        <v>113</v>
      </c>
      <c r="H125" s="26" t="s">
        <v>285</v>
      </c>
      <c r="I125" s="26" t="s">
        <v>101</v>
      </c>
      <c r="J125" s="28">
        <v>1</v>
      </c>
      <c r="K125" s="26" t="s">
        <v>53</v>
      </c>
      <c r="L125" s="30">
        <v>0.11</v>
      </c>
      <c r="M125" s="31" t="s">
        <v>44</v>
      </c>
      <c r="N125" s="26" t="s">
        <v>49</v>
      </c>
      <c r="O125" s="30">
        <v>0.25</v>
      </c>
      <c r="P125" s="30">
        <v>1.25</v>
      </c>
    </row>
    <row r="126" spans="1:16" x14ac:dyDescent="0.25">
      <c r="A126" s="25">
        <v>97</v>
      </c>
      <c r="B126" s="27"/>
      <c r="C126" s="26" t="s">
        <v>223</v>
      </c>
      <c r="D126" s="28">
        <v>35</v>
      </c>
      <c r="E126" s="27"/>
      <c r="F126" s="29">
        <v>0.11</v>
      </c>
      <c r="G126" s="26" t="s">
        <v>286</v>
      </c>
      <c r="H126" s="26" t="s">
        <v>287</v>
      </c>
      <c r="I126" s="26" t="s">
        <v>84</v>
      </c>
      <c r="J126" s="28">
        <v>1</v>
      </c>
      <c r="K126" s="26" t="s">
        <v>288</v>
      </c>
      <c r="L126" s="30">
        <v>0.11</v>
      </c>
      <c r="M126" s="31" t="s">
        <v>44</v>
      </c>
      <c r="N126" s="26" t="s">
        <v>289</v>
      </c>
      <c r="O126" s="30">
        <v>0.25</v>
      </c>
      <c r="P126" s="30">
        <v>1</v>
      </c>
    </row>
    <row r="127" spans="1:16" x14ac:dyDescent="0.25">
      <c r="A127" s="25">
        <v>98</v>
      </c>
      <c r="B127" s="27"/>
      <c r="C127" s="26" t="s">
        <v>70</v>
      </c>
      <c r="D127" s="28">
        <v>62</v>
      </c>
      <c r="E127" s="27"/>
      <c r="F127" s="29">
        <v>0.13</v>
      </c>
      <c r="G127" s="26" t="s">
        <v>268</v>
      </c>
      <c r="H127" s="26" t="s">
        <v>290</v>
      </c>
      <c r="I127" s="26" t="s">
        <v>84</v>
      </c>
      <c r="J127" s="28">
        <v>1</v>
      </c>
      <c r="K127" s="26" t="s">
        <v>53</v>
      </c>
      <c r="L127" s="30">
        <v>0.13</v>
      </c>
      <c r="M127" s="31" t="s">
        <v>44</v>
      </c>
      <c r="N127" s="26" t="s">
        <v>64</v>
      </c>
      <c r="O127" s="30">
        <v>0.25</v>
      </c>
      <c r="P127" s="30">
        <v>1</v>
      </c>
    </row>
    <row r="128" spans="1:16" x14ac:dyDescent="0.25">
      <c r="A128" s="25">
        <v>99</v>
      </c>
      <c r="B128" s="27"/>
      <c r="C128" s="27"/>
      <c r="D128" s="28">
        <v>1184</v>
      </c>
      <c r="E128" s="27"/>
      <c r="F128" s="29">
        <v>0.04</v>
      </c>
      <c r="G128" s="26" t="s">
        <v>291</v>
      </c>
      <c r="H128" s="26" t="s">
        <v>292</v>
      </c>
      <c r="I128" s="26" t="s">
        <v>48</v>
      </c>
      <c r="J128" s="28">
        <v>1</v>
      </c>
      <c r="K128" s="26" t="s">
        <v>53</v>
      </c>
      <c r="L128" s="30">
        <v>0.04</v>
      </c>
      <c r="M128" s="31" t="s">
        <v>44</v>
      </c>
      <c r="N128" s="26" t="s">
        <v>49</v>
      </c>
      <c r="O128" s="30">
        <v>0.25</v>
      </c>
      <c r="P128" s="30">
        <v>1</v>
      </c>
    </row>
    <row r="129" spans="1:16" x14ac:dyDescent="0.25">
      <c r="A129" s="25">
        <v>100</v>
      </c>
      <c r="B129" s="27"/>
      <c r="C129" s="27"/>
      <c r="D129" s="28">
        <v>1185</v>
      </c>
      <c r="E129" s="27"/>
      <c r="F129" s="29">
        <v>0.04</v>
      </c>
      <c r="G129" s="26" t="s">
        <v>293</v>
      </c>
      <c r="H129" s="26" t="s">
        <v>294</v>
      </c>
      <c r="I129" s="26" t="s">
        <v>101</v>
      </c>
      <c r="J129" s="28">
        <v>1</v>
      </c>
      <c r="K129" s="26" t="s">
        <v>53</v>
      </c>
      <c r="L129" s="30">
        <v>0.04</v>
      </c>
      <c r="M129" s="31" t="s">
        <v>44</v>
      </c>
      <c r="N129" s="26" t="s">
        <v>295</v>
      </c>
      <c r="O129" s="30">
        <v>0.25</v>
      </c>
      <c r="P129" s="30">
        <v>1.5</v>
      </c>
    </row>
    <row r="130" spans="1:16" x14ac:dyDescent="0.25">
      <c r="A130" s="25">
        <v>101</v>
      </c>
      <c r="B130" s="27"/>
      <c r="C130" s="27"/>
      <c r="D130" s="28">
        <v>1186</v>
      </c>
      <c r="E130" s="27"/>
      <c r="F130" s="29">
        <v>0.04</v>
      </c>
      <c r="G130" s="26" t="s">
        <v>296</v>
      </c>
      <c r="H130" s="26" t="s">
        <v>297</v>
      </c>
      <c r="I130" s="26" t="s">
        <v>84</v>
      </c>
      <c r="J130" s="28">
        <v>1</v>
      </c>
      <c r="K130" s="26" t="s">
        <v>53</v>
      </c>
      <c r="L130" s="30">
        <v>0.04</v>
      </c>
      <c r="M130" s="31" t="s">
        <v>44</v>
      </c>
      <c r="N130" s="26" t="s">
        <v>298</v>
      </c>
      <c r="O130" s="30">
        <v>0.25</v>
      </c>
      <c r="P130" s="30">
        <v>1</v>
      </c>
    </row>
    <row r="131" spans="1:16" x14ac:dyDescent="0.25">
      <c r="A131" s="25">
        <v>102</v>
      </c>
      <c r="B131" s="27"/>
      <c r="C131" s="27"/>
      <c r="D131" s="28">
        <v>1187</v>
      </c>
      <c r="E131" s="27"/>
      <c r="F131" s="29">
        <v>0.04</v>
      </c>
      <c r="G131" s="26" t="s">
        <v>299</v>
      </c>
      <c r="H131" s="26" t="s">
        <v>300</v>
      </c>
      <c r="I131" s="26" t="s">
        <v>101</v>
      </c>
      <c r="J131" s="28">
        <v>1</v>
      </c>
      <c r="K131" s="26" t="s">
        <v>53</v>
      </c>
      <c r="L131" s="30">
        <v>0.04</v>
      </c>
      <c r="M131" s="31" t="s">
        <v>44</v>
      </c>
      <c r="N131" s="26" t="s">
        <v>49</v>
      </c>
      <c r="O131" s="30">
        <v>0.25</v>
      </c>
      <c r="P131" s="30">
        <v>1.25</v>
      </c>
    </row>
    <row r="132" spans="1:16" x14ac:dyDescent="0.25">
      <c r="A132" s="25">
        <v>103</v>
      </c>
      <c r="B132" s="27"/>
      <c r="C132" s="27"/>
      <c r="D132" s="28">
        <v>1188</v>
      </c>
      <c r="E132" s="27"/>
      <c r="F132" s="29">
        <v>0.04</v>
      </c>
      <c r="G132" s="26" t="s">
        <v>301</v>
      </c>
      <c r="H132" s="26" t="s">
        <v>302</v>
      </c>
      <c r="I132" s="26" t="s">
        <v>101</v>
      </c>
      <c r="J132" s="28">
        <v>1</v>
      </c>
      <c r="K132" s="26" t="s">
        <v>53</v>
      </c>
      <c r="L132" s="30">
        <v>0.04</v>
      </c>
      <c r="M132" s="31" t="s">
        <v>44</v>
      </c>
      <c r="N132" s="26" t="s">
        <v>49</v>
      </c>
      <c r="O132" s="30">
        <v>0.25</v>
      </c>
      <c r="P132" s="30">
        <v>5.5</v>
      </c>
    </row>
    <row r="133" spans="1:16" x14ac:dyDescent="0.25">
      <c r="A133" s="25">
        <v>104</v>
      </c>
      <c r="B133" s="27"/>
      <c r="C133" s="27"/>
      <c r="D133" s="28">
        <v>1189</v>
      </c>
      <c r="E133" s="27"/>
      <c r="F133" s="29">
        <v>0.04</v>
      </c>
      <c r="G133" s="26" t="s">
        <v>303</v>
      </c>
      <c r="H133" s="26" t="s">
        <v>304</v>
      </c>
      <c r="I133" s="26" t="s">
        <v>101</v>
      </c>
      <c r="J133" s="28">
        <v>1</v>
      </c>
      <c r="K133" s="26" t="s">
        <v>53</v>
      </c>
      <c r="L133" s="30">
        <v>0.04</v>
      </c>
      <c r="M133" s="31" t="s">
        <v>44</v>
      </c>
      <c r="N133" s="26" t="s">
        <v>305</v>
      </c>
      <c r="O133" s="30">
        <v>0.25</v>
      </c>
      <c r="P133" s="30">
        <v>7.5</v>
      </c>
    </row>
    <row r="134" spans="1:16" x14ac:dyDescent="0.25">
      <c r="A134" s="25">
        <v>105</v>
      </c>
      <c r="B134" s="27"/>
      <c r="C134" s="27"/>
      <c r="D134" s="28">
        <v>1042</v>
      </c>
      <c r="E134" s="26" t="s">
        <v>44</v>
      </c>
      <c r="F134" s="29">
        <v>0.08</v>
      </c>
      <c r="G134" s="26" t="s">
        <v>306</v>
      </c>
      <c r="H134" s="26" t="s">
        <v>307</v>
      </c>
      <c r="I134" s="26" t="s">
        <v>101</v>
      </c>
      <c r="J134" s="28">
        <v>1</v>
      </c>
      <c r="K134" s="26" t="s">
        <v>53</v>
      </c>
      <c r="L134" s="30">
        <v>0.08</v>
      </c>
      <c r="M134" s="31" t="s">
        <v>44</v>
      </c>
      <c r="N134" s="26" t="s">
        <v>64</v>
      </c>
      <c r="O134" s="30">
        <v>0.25</v>
      </c>
      <c r="P134" s="30">
        <v>1.25</v>
      </c>
    </row>
    <row r="135" spans="1:16" x14ac:dyDescent="0.25">
      <c r="A135" s="25">
        <v>106</v>
      </c>
      <c r="B135" s="27"/>
      <c r="C135" s="27"/>
      <c r="D135" s="28">
        <v>1191</v>
      </c>
      <c r="E135" s="27"/>
      <c r="F135" s="29">
        <v>0.04</v>
      </c>
      <c r="G135" s="26" t="s">
        <v>308</v>
      </c>
      <c r="H135" s="26" t="s">
        <v>309</v>
      </c>
      <c r="I135" s="26" t="s">
        <v>48</v>
      </c>
      <c r="J135" s="28">
        <v>4</v>
      </c>
      <c r="K135" s="26" t="s">
        <v>43</v>
      </c>
      <c r="L135" s="30">
        <v>0.16</v>
      </c>
      <c r="M135" s="31" t="s">
        <v>44</v>
      </c>
      <c r="N135" s="26" t="s">
        <v>206</v>
      </c>
      <c r="O135" s="30">
        <v>0.25</v>
      </c>
      <c r="P135" s="30">
        <v>8</v>
      </c>
    </row>
    <row r="136" spans="1:16" x14ac:dyDescent="0.25">
      <c r="A136" s="25">
        <v>107</v>
      </c>
      <c r="B136" s="27"/>
      <c r="C136" s="27"/>
      <c r="D136" s="28">
        <v>1193</v>
      </c>
      <c r="E136" s="27"/>
      <c r="F136" s="29">
        <v>0.04</v>
      </c>
      <c r="G136" s="26" t="s">
        <v>310</v>
      </c>
      <c r="H136" s="26" t="s">
        <v>311</v>
      </c>
      <c r="I136" s="26" t="s">
        <v>84</v>
      </c>
      <c r="J136" s="28">
        <v>1</v>
      </c>
      <c r="K136" s="26" t="s">
        <v>53</v>
      </c>
      <c r="L136" s="30">
        <v>0.04</v>
      </c>
      <c r="M136" s="31" t="s">
        <v>63</v>
      </c>
      <c r="N136" s="26" t="s">
        <v>312</v>
      </c>
      <c r="O136" s="30">
        <v>0.25</v>
      </c>
      <c r="P136" s="30">
        <v>3</v>
      </c>
    </row>
    <row r="137" spans="1:16" x14ac:dyDescent="0.25">
      <c r="A137" s="25">
        <v>108</v>
      </c>
      <c r="B137" s="27"/>
      <c r="C137" s="27"/>
      <c r="D137" s="28">
        <v>1193</v>
      </c>
      <c r="E137" s="27"/>
      <c r="F137" s="29">
        <v>0.04</v>
      </c>
      <c r="G137" s="26" t="s">
        <v>310</v>
      </c>
      <c r="H137" s="26" t="s">
        <v>311</v>
      </c>
      <c r="I137" s="26" t="s">
        <v>84</v>
      </c>
      <c r="J137" s="28">
        <v>1</v>
      </c>
      <c r="K137" s="26" t="s">
        <v>53</v>
      </c>
      <c r="L137" s="30">
        <v>0.04</v>
      </c>
      <c r="M137" s="31" t="s">
        <v>63</v>
      </c>
      <c r="N137" s="26" t="s">
        <v>313</v>
      </c>
      <c r="O137" s="30">
        <v>0</v>
      </c>
      <c r="P137" s="30">
        <v>5</v>
      </c>
    </row>
    <row r="138" spans="1:16" x14ac:dyDescent="0.25">
      <c r="A138" s="32"/>
      <c r="B138" s="27"/>
      <c r="C138" s="27"/>
      <c r="D138" s="27"/>
      <c r="E138" s="27"/>
      <c r="F138" s="50"/>
      <c r="G138" s="51"/>
      <c r="H138" s="52" t="s">
        <v>314</v>
      </c>
      <c r="I138" s="51"/>
      <c r="J138" s="51"/>
      <c r="K138" s="51"/>
      <c r="L138" s="53"/>
      <c r="M138" s="51"/>
      <c r="N138" s="51"/>
      <c r="O138" s="54" t="s">
        <v>39</v>
      </c>
      <c r="P138" s="30"/>
    </row>
    <row r="139" spans="1:16" x14ac:dyDescent="0.25">
      <c r="A139" s="25">
        <v>109</v>
      </c>
      <c r="B139" s="27"/>
      <c r="C139" s="27"/>
      <c r="D139" s="28">
        <v>1196</v>
      </c>
      <c r="E139" s="27"/>
      <c r="F139" s="29">
        <v>0.04</v>
      </c>
      <c r="G139" s="26" t="s">
        <v>315</v>
      </c>
      <c r="H139" s="26" t="s">
        <v>316</v>
      </c>
      <c r="I139" s="26" t="s">
        <v>84</v>
      </c>
      <c r="J139" s="28">
        <v>1</v>
      </c>
      <c r="K139" s="26" t="s">
        <v>53</v>
      </c>
      <c r="L139" s="30">
        <v>0.04</v>
      </c>
      <c r="M139" s="31" t="s">
        <v>44</v>
      </c>
      <c r="N139" s="26" t="s">
        <v>232</v>
      </c>
      <c r="O139" s="30">
        <v>0.25</v>
      </c>
      <c r="P139" s="30">
        <v>1.25</v>
      </c>
    </row>
    <row r="140" spans="1:16" x14ac:dyDescent="0.25">
      <c r="A140" s="25">
        <v>110</v>
      </c>
      <c r="B140" s="27"/>
      <c r="C140" s="27"/>
      <c r="D140" s="28">
        <v>1197</v>
      </c>
      <c r="E140" s="27"/>
      <c r="F140" s="29">
        <v>0.04</v>
      </c>
      <c r="G140" s="26" t="s">
        <v>317</v>
      </c>
      <c r="H140" s="26" t="s">
        <v>318</v>
      </c>
      <c r="I140" s="26" t="s">
        <v>101</v>
      </c>
      <c r="J140" s="28">
        <v>1</v>
      </c>
      <c r="K140" s="26" t="s">
        <v>53</v>
      </c>
      <c r="L140" s="30">
        <v>0.04</v>
      </c>
      <c r="M140" s="31" t="s">
        <v>44</v>
      </c>
      <c r="N140" s="26" t="s">
        <v>319</v>
      </c>
      <c r="O140" s="30">
        <v>0.25</v>
      </c>
      <c r="P140" s="30">
        <v>1</v>
      </c>
    </row>
    <row r="141" spans="1:16" x14ac:dyDescent="0.25">
      <c r="A141" s="25">
        <v>111</v>
      </c>
      <c r="B141" s="27"/>
      <c r="C141" s="27"/>
      <c r="D141" s="28">
        <v>1198</v>
      </c>
      <c r="E141" s="27"/>
      <c r="F141" s="29">
        <v>0.04</v>
      </c>
      <c r="G141" s="26" t="s">
        <v>320</v>
      </c>
      <c r="H141" s="26" t="s">
        <v>321</v>
      </c>
      <c r="I141" s="26" t="s">
        <v>84</v>
      </c>
      <c r="J141" s="28">
        <v>1</v>
      </c>
      <c r="K141" s="26" t="s">
        <v>53</v>
      </c>
      <c r="L141" s="30">
        <v>0.04</v>
      </c>
      <c r="M141" s="31" t="s">
        <v>44</v>
      </c>
      <c r="N141" s="26" t="s">
        <v>322</v>
      </c>
      <c r="O141" s="30">
        <v>0.25</v>
      </c>
      <c r="P141" s="30">
        <v>1</v>
      </c>
    </row>
    <row r="142" spans="1:16" x14ac:dyDescent="0.25">
      <c r="A142" s="25">
        <v>112</v>
      </c>
      <c r="B142" s="27"/>
      <c r="C142" s="27"/>
      <c r="D142" s="28">
        <v>1199</v>
      </c>
      <c r="E142" s="27"/>
      <c r="F142" s="29">
        <v>0.04</v>
      </c>
      <c r="G142" s="26" t="s">
        <v>323</v>
      </c>
      <c r="H142" s="26" t="s">
        <v>324</v>
      </c>
      <c r="I142" s="26" t="s">
        <v>48</v>
      </c>
      <c r="J142" s="28">
        <v>1</v>
      </c>
      <c r="K142" s="26" t="s">
        <v>53</v>
      </c>
      <c r="L142" s="30">
        <v>0.04</v>
      </c>
      <c r="M142" s="31" t="s">
        <v>63</v>
      </c>
      <c r="N142" s="26" t="s">
        <v>325</v>
      </c>
      <c r="O142" s="30">
        <v>0.25</v>
      </c>
      <c r="P142" s="30">
        <v>5</v>
      </c>
    </row>
    <row r="143" spans="1:16" x14ac:dyDescent="0.25">
      <c r="A143" s="25">
        <v>113</v>
      </c>
      <c r="B143" s="27"/>
      <c r="C143" s="27"/>
      <c r="D143" s="28">
        <v>1200</v>
      </c>
      <c r="E143" s="27"/>
      <c r="F143" s="29">
        <v>0.04</v>
      </c>
      <c r="G143" s="26" t="s">
        <v>326</v>
      </c>
      <c r="H143" s="26" t="s">
        <v>327</v>
      </c>
      <c r="I143" s="26" t="s">
        <v>101</v>
      </c>
      <c r="J143" s="28">
        <v>1</v>
      </c>
      <c r="K143" s="26" t="s">
        <v>53</v>
      </c>
      <c r="L143" s="30">
        <v>0.04</v>
      </c>
      <c r="M143" s="31" t="s">
        <v>44</v>
      </c>
      <c r="N143" s="26" t="s">
        <v>328</v>
      </c>
      <c r="O143" s="30">
        <v>0.25</v>
      </c>
      <c r="P143" s="30">
        <v>1</v>
      </c>
    </row>
    <row r="144" spans="1:16" x14ac:dyDescent="0.25">
      <c r="A144" s="25">
        <v>114</v>
      </c>
      <c r="B144" s="27"/>
      <c r="C144" s="27"/>
      <c r="D144" s="28">
        <v>1201</v>
      </c>
      <c r="E144" s="27"/>
      <c r="F144" s="29">
        <v>0.04</v>
      </c>
      <c r="G144" s="26" t="s">
        <v>329</v>
      </c>
      <c r="H144" s="26" t="s">
        <v>330</v>
      </c>
      <c r="I144" s="26" t="s">
        <v>84</v>
      </c>
      <c r="J144" s="28">
        <v>1</v>
      </c>
      <c r="K144" s="26" t="s">
        <v>331</v>
      </c>
      <c r="L144" s="30">
        <v>0.08</v>
      </c>
      <c r="M144" s="31" t="s">
        <v>63</v>
      </c>
      <c r="N144" s="26" t="s">
        <v>49</v>
      </c>
      <c r="O144" s="30">
        <v>0.25</v>
      </c>
      <c r="P144" s="30">
        <v>1</v>
      </c>
    </row>
    <row r="145" spans="1:16" x14ac:dyDescent="0.25">
      <c r="A145" s="25">
        <v>115</v>
      </c>
      <c r="B145" s="27"/>
      <c r="C145" s="26" t="s">
        <v>223</v>
      </c>
      <c r="D145" s="28">
        <v>36</v>
      </c>
      <c r="E145" s="27"/>
      <c r="F145" s="29">
        <v>0.08</v>
      </c>
      <c r="G145" s="26" t="s">
        <v>332</v>
      </c>
      <c r="H145" s="26" t="s">
        <v>333</v>
      </c>
      <c r="I145" s="26" t="s">
        <v>84</v>
      </c>
      <c r="J145" s="28">
        <v>1</v>
      </c>
      <c r="K145" s="26" t="s">
        <v>199</v>
      </c>
      <c r="L145" s="30">
        <v>0.08</v>
      </c>
      <c r="M145" s="31" t="s">
        <v>63</v>
      </c>
      <c r="N145" s="26" t="s">
        <v>334</v>
      </c>
      <c r="O145" s="30">
        <v>0.25</v>
      </c>
      <c r="P145" s="30">
        <v>1</v>
      </c>
    </row>
    <row r="146" spans="1:16" x14ac:dyDescent="0.25">
      <c r="A146" s="25">
        <v>116</v>
      </c>
      <c r="B146" s="27"/>
      <c r="C146" s="26" t="s">
        <v>128</v>
      </c>
      <c r="D146" s="28">
        <v>48</v>
      </c>
      <c r="E146" s="27"/>
      <c r="F146" s="29">
        <v>0.04</v>
      </c>
      <c r="G146" s="26" t="s">
        <v>335</v>
      </c>
      <c r="H146" s="26" t="s">
        <v>336</v>
      </c>
      <c r="I146" s="26" t="s">
        <v>84</v>
      </c>
      <c r="J146" s="28">
        <v>1</v>
      </c>
      <c r="K146" s="26" t="s">
        <v>130</v>
      </c>
      <c r="L146" s="30">
        <v>0.04</v>
      </c>
      <c r="M146" s="31" t="s">
        <v>63</v>
      </c>
      <c r="N146" s="26" t="s">
        <v>337</v>
      </c>
      <c r="O146" s="30">
        <v>0.25</v>
      </c>
      <c r="P146" s="30">
        <v>1.25</v>
      </c>
    </row>
    <row r="147" spans="1:16" x14ac:dyDescent="0.25">
      <c r="A147" s="25">
        <v>117</v>
      </c>
      <c r="B147" s="27"/>
      <c r="C147" s="26" t="s">
        <v>63</v>
      </c>
      <c r="D147" s="28">
        <v>544</v>
      </c>
      <c r="E147" s="27"/>
      <c r="F147" s="29">
        <v>0.05</v>
      </c>
      <c r="G147" s="26" t="s">
        <v>338</v>
      </c>
      <c r="H147" s="26" t="s">
        <v>336</v>
      </c>
      <c r="I147" s="26" t="s">
        <v>84</v>
      </c>
      <c r="J147" s="28">
        <v>1</v>
      </c>
      <c r="K147" s="26" t="s">
        <v>199</v>
      </c>
      <c r="L147" s="30">
        <v>0.05</v>
      </c>
      <c r="M147" s="31" t="s">
        <v>63</v>
      </c>
      <c r="N147" s="26" t="s">
        <v>337</v>
      </c>
      <c r="O147" s="30">
        <v>0.25</v>
      </c>
      <c r="P147" s="30">
        <v>1.5</v>
      </c>
    </row>
    <row r="148" spans="1:16" x14ac:dyDescent="0.25">
      <c r="A148" s="25">
        <v>118</v>
      </c>
      <c r="B148" s="27"/>
      <c r="C148" s="27"/>
      <c r="D148" s="28">
        <v>1213</v>
      </c>
      <c r="E148" s="27"/>
      <c r="F148" s="29">
        <v>0.05</v>
      </c>
      <c r="G148" s="26" t="s">
        <v>339</v>
      </c>
      <c r="H148" s="26" t="s">
        <v>340</v>
      </c>
      <c r="I148" s="26" t="s">
        <v>101</v>
      </c>
      <c r="J148" s="28">
        <v>1</v>
      </c>
      <c r="K148" s="26" t="s">
        <v>53</v>
      </c>
      <c r="L148" s="30">
        <v>0.05</v>
      </c>
      <c r="M148" s="31" t="s">
        <v>44</v>
      </c>
      <c r="N148" s="26" t="s">
        <v>64</v>
      </c>
      <c r="O148" s="30">
        <v>0.25</v>
      </c>
      <c r="P148" s="30">
        <v>1</v>
      </c>
    </row>
    <row r="149" spans="1:16" x14ac:dyDescent="0.25">
      <c r="A149" s="25">
        <v>119</v>
      </c>
      <c r="B149" s="27"/>
      <c r="C149" s="27"/>
      <c r="D149" s="28">
        <v>1229</v>
      </c>
      <c r="E149" s="27"/>
      <c r="F149" s="29">
        <v>0.05</v>
      </c>
      <c r="G149" s="26" t="s">
        <v>339</v>
      </c>
      <c r="H149" s="26" t="s">
        <v>340</v>
      </c>
      <c r="I149" s="26" t="s">
        <v>101</v>
      </c>
      <c r="J149" s="28">
        <v>1</v>
      </c>
      <c r="K149" s="26" t="s">
        <v>148</v>
      </c>
      <c r="L149" s="30">
        <v>0.05</v>
      </c>
      <c r="M149" s="31" t="s">
        <v>44</v>
      </c>
      <c r="N149" s="26" t="s">
        <v>64</v>
      </c>
      <c r="O149" s="30">
        <v>0.25</v>
      </c>
      <c r="P149" s="30">
        <v>1</v>
      </c>
    </row>
    <row r="150" spans="1:16" x14ac:dyDescent="0.25">
      <c r="A150" s="25">
        <v>120</v>
      </c>
      <c r="B150" s="27"/>
      <c r="C150" s="26" t="s">
        <v>70</v>
      </c>
      <c r="D150" s="28">
        <v>64</v>
      </c>
      <c r="E150" s="27"/>
      <c r="F150" s="29">
        <v>0.08</v>
      </c>
      <c r="G150" s="26" t="s">
        <v>341</v>
      </c>
      <c r="H150" s="26" t="s">
        <v>342</v>
      </c>
      <c r="I150" s="26" t="s">
        <v>101</v>
      </c>
      <c r="J150" s="28">
        <v>1</v>
      </c>
      <c r="K150" s="26" t="s">
        <v>148</v>
      </c>
      <c r="L150" s="30">
        <v>0.08</v>
      </c>
      <c r="M150" s="31" t="s">
        <v>44</v>
      </c>
      <c r="N150" s="26" t="s">
        <v>49</v>
      </c>
      <c r="O150" s="30">
        <v>0.25</v>
      </c>
      <c r="P150" s="30">
        <v>1</v>
      </c>
    </row>
    <row r="151" spans="1:16" x14ac:dyDescent="0.25">
      <c r="A151" s="25">
        <v>121</v>
      </c>
      <c r="B151" s="27"/>
      <c r="C151" s="26" t="s">
        <v>70</v>
      </c>
      <c r="D151" s="28">
        <v>64</v>
      </c>
      <c r="E151" s="26" t="s">
        <v>200</v>
      </c>
      <c r="F151" s="29">
        <v>0.08</v>
      </c>
      <c r="G151" s="26" t="s">
        <v>341</v>
      </c>
      <c r="H151" s="26" t="s">
        <v>342</v>
      </c>
      <c r="I151" s="26" t="s">
        <v>101</v>
      </c>
      <c r="J151" s="28">
        <v>5</v>
      </c>
      <c r="K151" s="26" t="s">
        <v>343</v>
      </c>
      <c r="L151" s="30">
        <v>0.4</v>
      </c>
      <c r="M151" s="31" t="s">
        <v>44</v>
      </c>
      <c r="N151" s="26" t="s">
        <v>49</v>
      </c>
      <c r="O151" s="30">
        <v>0.75</v>
      </c>
      <c r="P151" s="30">
        <v>3.5</v>
      </c>
    </row>
    <row r="152" spans="1:16" x14ac:dyDescent="0.25">
      <c r="A152" s="25">
        <v>122</v>
      </c>
      <c r="B152" s="27"/>
      <c r="C152" s="26" t="s">
        <v>208</v>
      </c>
      <c r="D152" s="28">
        <v>4</v>
      </c>
      <c r="E152" s="27"/>
      <c r="F152" s="29">
        <v>0.06</v>
      </c>
      <c r="G152" s="26" t="s">
        <v>344</v>
      </c>
      <c r="H152" s="26" t="s">
        <v>345</v>
      </c>
      <c r="I152" s="26" t="s">
        <v>84</v>
      </c>
      <c r="J152" s="28">
        <v>1</v>
      </c>
      <c r="K152" s="26" t="s">
        <v>130</v>
      </c>
      <c r="L152" s="30">
        <v>0.06</v>
      </c>
      <c r="M152" s="31" t="s">
        <v>63</v>
      </c>
      <c r="N152" s="26" t="s">
        <v>346</v>
      </c>
      <c r="O152" s="30">
        <v>0.25</v>
      </c>
      <c r="P152" s="30">
        <v>1.5</v>
      </c>
    </row>
    <row r="153" spans="1:16" x14ac:dyDescent="0.25">
      <c r="A153" s="25">
        <v>123</v>
      </c>
      <c r="B153" s="27"/>
      <c r="C153" s="26" t="s">
        <v>70</v>
      </c>
      <c r="D153" s="28">
        <v>66</v>
      </c>
      <c r="E153" s="27"/>
      <c r="F153" s="29">
        <v>0.15</v>
      </c>
      <c r="G153" s="26" t="s">
        <v>347</v>
      </c>
      <c r="H153" s="26" t="s">
        <v>348</v>
      </c>
      <c r="I153" s="26" t="s">
        <v>101</v>
      </c>
      <c r="J153" s="28">
        <v>1</v>
      </c>
      <c r="K153" s="26" t="s">
        <v>53</v>
      </c>
      <c r="L153" s="30">
        <v>0.15</v>
      </c>
      <c r="M153" s="31" t="s">
        <v>44</v>
      </c>
      <c r="N153" s="26" t="s">
        <v>349</v>
      </c>
      <c r="O153" s="30">
        <v>0.4</v>
      </c>
      <c r="P153" s="30">
        <v>1.5</v>
      </c>
    </row>
    <row r="154" spans="1:16" x14ac:dyDescent="0.25">
      <c r="A154" s="25">
        <v>124</v>
      </c>
      <c r="B154" s="27"/>
      <c r="C154" s="26" t="s">
        <v>70</v>
      </c>
      <c r="D154" s="28">
        <v>67</v>
      </c>
      <c r="E154" s="27"/>
      <c r="F154" s="29">
        <v>0.06</v>
      </c>
      <c r="G154" s="26" t="s">
        <v>350</v>
      </c>
      <c r="H154" s="26" t="s">
        <v>351</v>
      </c>
      <c r="I154" s="26" t="s">
        <v>101</v>
      </c>
      <c r="J154" s="28">
        <v>1</v>
      </c>
      <c r="K154" s="26" t="s">
        <v>53</v>
      </c>
      <c r="L154" s="30">
        <v>0.06</v>
      </c>
      <c r="M154" s="31" t="s">
        <v>44</v>
      </c>
      <c r="N154" s="26" t="s">
        <v>107</v>
      </c>
      <c r="O154" s="30">
        <v>0.25</v>
      </c>
      <c r="P154" s="30">
        <v>1</v>
      </c>
    </row>
    <row r="155" spans="1:16" x14ac:dyDescent="0.25">
      <c r="A155" s="25">
        <v>125</v>
      </c>
      <c r="B155" s="27"/>
      <c r="C155" s="26" t="s">
        <v>70</v>
      </c>
      <c r="D155" s="28">
        <v>68</v>
      </c>
      <c r="E155" s="27"/>
      <c r="F155" s="29">
        <v>0.08</v>
      </c>
      <c r="G155" s="26" t="s">
        <v>352</v>
      </c>
      <c r="H155" s="26" t="s">
        <v>353</v>
      </c>
      <c r="I155" s="26" t="s">
        <v>48</v>
      </c>
      <c r="J155" s="28">
        <v>1</v>
      </c>
      <c r="K155" s="26" t="s">
        <v>53</v>
      </c>
      <c r="L155" s="30">
        <v>0.08</v>
      </c>
      <c r="M155" s="31" t="s">
        <v>63</v>
      </c>
      <c r="N155" s="26" t="s">
        <v>354</v>
      </c>
      <c r="O155" s="30">
        <v>0.25</v>
      </c>
      <c r="P155" s="30">
        <v>4</v>
      </c>
    </row>
    <row r="156" spans="1:16" x14ac:dyDescent="0.25">
      <c r="A156" s="25">
        <v>126</v>
      </c>
      <c r="B156" s="27"/>
      <c r="C156" s="26" t="s">
        <v>70</v>
      </c>
      <c r="D156" s="28">
        <v>64</v>
      </c>
      <c r="E156" s="26" t="s">
        <v>86</v>
      </c>
      <c r="F156" s="29">
        <v>0.08</v>
      </c>
      <c r="G156" s="26" t="s">
        <v>355</v>
      </c>
      <c r="H156" s="26" t="s">
        <v>356</v>
      </c>
      <c r="I156" s="26" t="s">
        <v>48</v>
      </c>
      <c r="J156" s="28">
        <v>1</v>
      </c>
      <c r="K156" s="26" t="s">
        <v>53</v>
      </c>
      <c r="L156" s="30">
        <v>0.08</v>
      </c>
      <c r="M156" s="31" t="s">
        <v>63</v>
      </c>
      <c r="N156" s="26" t="s">
        <v>357</v>
      </c>
      <c r="O156" s="30">
        <v>0.25</v>
      </c>
      <c r="P156" s="30">
        <v>2</v>
      </c>
    </row>
    <row r="157" spans="1:16" x14ac:dyDescent="0.25">
      <c r="A157" s="25">
        <v>127</v>
      </c>
      <c r="B157" s="27"/>
      <c r="C157" s="26" t="s">
        <v>39</v>
      </c>
      <c r="D157" s="28">
        <v>1234</v>
      </c>
      <c r="E157" s="27"/>
      <c r="F157" s="29">
        <v>0.05</v>
      </c>
      <c r="G157" s="26" t="s">
        <v>358</v>
      </c>
      <c r="H157" s="26" t="s">
        <v>359</v>
      </c>
      <c r="I157" s="26" t="s">
        <v>48</v>
      </c>
      <c r="J157" s="28">
        <v>1</v>
      </c>
      <c r="K157" s="26" t="s">
        <v>53</v>
      </c>
      <c r="L157" s="30">
        <v>0.05</v>
      </c>
      <c r="M157" s="31" t="s">
        <v>63</v>
      </c>
      <c r="N157" s="26" t="s">
        <v>49</v>
      </c>
      <c r="O157" s="30">
        <v>0.25</v>
      </c>
      <c r="P157" s="30">
        <v>1</v>
      </c>
    </row>
    <row r="158" spans="1:16" x14ac:dyDescent="0.25">
      <c r="A158" s="25">
        <v>128</v>
      </c>
      <c r="B158" s="27"/>
      <c r="C158" s="27"/>
      <c r="D158" s="28">
        <v>1236</v>
      </c>
      <c r="E158" s="27"/>
      <c r="F158" s="29">
        <v>0.05</v>
      </c>
      <c r="G158" s="26" t="s">
        <v>360</v>
      </c>
      <c r="H158" s="26" t="s">
        <v>361</v>
      </c>
      <c r="I158" s="26" t="s">
        <v>48</v>
      </c>
      <c r="J158" s="28">
        <v>1</v>
      </c>
      <c r="K158" s="26" t="s">
        <v>53</v>
      </c>
      <c r="L158" s="30">
        <v>0.05</v>
      </c>
      <c r="M158" s="31" t="s">
        <v>44</v>
      </c>
      <c r="N158" s="26" t="s">
        <v>49</v>
      </c>
      <c r="O158" s="30">
        <v>0.25</v>
      </c>
      <c r="P158" s="30">
        <v>1.25</v>
      </c>
    </row>
    <row r="159" spans="1:16" x14ac:dyDescent="0.25">
      <c r="A159" s="25">
        <v>129</v>
      </c>
      <c r="B159" s="27"/>
      <c r="C159" s="27"/>
      <c r="D159" s="28">
        <v>1237</v>
      </c>
      <c r="E159" s="27"/>
      <c r="F159" s="29">
        <v>0.05</v>
      </c>
      <c r="G159" s="26" t="s">
        <v>362</v>
      </c>
      <c r="H159" s="26" t="s">
        <v>363</v>
      </c>
      <c r="I159" s="26" t="s">
        <v>84</v>
      </c>
      <c r="J159" s="28">
        <v>1</v>
      </c>
      <c r="K159" s="26" t="s">
        <v>53</v>
      </c>
      <c r="L159" s="30">
        <v>0.05</v>
      </c>
      <c r="M159" s="31" t="s">
        <v>44</v>
      </c>
      <c r="N159" s="26" t="s">
        <v>49</v>
      </c>
      <c r="O159" s="30">
        <v>0.25</v>
      </c>
      <c r="P159" s="30">
        <v>1.25</v>
      </c>
    </row>
    <row r="160" spans="1:16" x14ac:dyDescent="0.25">
      <c r="A160" s="25">
        <v>130</v>
      </c>
      <c r="B160" s="27"/>
      <c r="C160" s="27"/>
      <c r="D160" s="28">
        <v>1239</v>
      </c>
      <c r="E160" s="27"/>
      <c r="F160" s="29">
        <v>0.05</v>
      </c>
      <c r="G160" s="26" t="s">
        <v>364</v>
      </c>
      <c r="H160" s="26" t="s">
        <v>365</v>
      </c>
      <c r="I160" s="26" t="s">
        <v>84</v>
      </c>
      <c r="J160" s="28">
        <v>1</v>
      </c>
      <c r="K160" s="26" t="s">
        <v>53</v>
      </c>
      <c r="L160" s="30">
        <v>0.05</v>
      </c>
      <c r="M160" s="31" t="s">
        <v>44</v>
      </c>
      <c r="N160" s="26" t="s">
        <v>49</v>
      </c>
      <c r="O160" s="30">
        <v>0.25</v>
      </c>
      <c r="P160" s="30">
        <v>2</v>
      </c>
    </row>
    <row r="161" spans="1:16" x14ac:dyDescent="0.25">
      <c r="A161" s="25">
        <v>131</v>
      </c>
      <c r="B161" s="27"/>
      <c r="C161" s="27"/>
      <c r="D161" s="28">
        <v>1241</v>
      </c>
      <c r="E161" s="27"/>
      <c r="F161" s="29">
        <v>0.05</v>
      </c>
      <c r="G161" s="26" t="s">
        <v>366</v>
      </c>
      <c r="H161" s="26" t="s">
        <v>367</v>
      </c>
      <c r="I161" s="26" t="s">
        <v>84</v>
      </c>
      <c r="J161" s="28">
        <v>1</v>
      </c>
      <c r="K161" s="26" t="s">
        <v>53</v>
      </c>
      <c r="L161" s="30">
        <v>0.05</v>
      </c>
      <c r="M161" s="31" t="s">
        <v>44</v>
      </c>
      <c r="N161" s="26" t="s">
        <v>368</v>
      </c>
      <c r="O161" s="30">
        <v>0.25</v>
      </c>
      <c r="P161" s="30">
        <v>1.25</v>
      </c>
    </row>
    <row r="162" spans="1:16" x14ac:dyDescent="0.25">
      <c r="A162" s="25">
        <v>132</v>
      </c>
      <c r="B162" s="27"/>
      <c r="C162" s="27"/>
      <c r="D162" s="28">
        <v>1242</v>
      </c>
      <c r="E162" s="27"/>
      <c r="F162" s="29">
        <v>0.05</v>
      </c>
      <c r="G162" s="26" t="s">
        <v>369</v>
      </c>
      <c r="H162" s="26" t="s">
        <v>370</v>
      </c>
      <c r="I162" s="26" t="s">
        <v>84</v>
      </c>
      <c r="J162" s="28">
        <v>1</v>
      </c>
      <c r="K162" s="26" t="s">
        <v>53</v>
      </c>
      <c r="L162" s="30">
        <v>0.05</v>
      </c>
      <c r="M162" s="31" t="s">
        <v>44</v>
      </c>
      <c r="N162" s="26" t="s">
        <v>371</v>
      </c>
      <c r="O162" s="30">
        <v>0.25</v>
      </c>
      <c r="P162" s="30">
        <v>1.75</v>
      </c>
    </row>
    <row r="163" spans="1:16" x14ac:dyDescent="0.25">
      <c r="A163" s="25">
        <v>133</v>
      </c>
      <c r="B163" s="26" t="s">
        <v>39</v>
      </c>
      <c r="C163" s="26" t="s">
        <v>128</v>
      </c>
      <c r="D163" s="28">
        <v>50</v>
      </c>
      <c r="E163" s="27"/>
      <c r="F163" s="29">
        <v>0.04</v>
      </c>
      <c r="G163" s="26" t="s">
        <v>372</v>
      </c>
      <c r="H163" s="26" t="s">
        <v>373</v>
      </c>
      <c r="I163" s="26" t="s">
        <v>84</v>
      </c>
      <c r="J163" s="28">
        <v>1</v>
      </c>
      <c r="K163" s="26" t="s">
        <v>130</v>
      </c>
      <c r="L163" s="30">
        <v>0.04</v>
      </c>
      <c r="M163" s="31" t="s">
        <v>63</v>
      </c>
      <c r="N163" s="26" t="s">
        <v>49</v>
      </c>
      <c r="O163" s="30">
        <v>0.25</v>
      </c>
      <c r="P163" s="30">
        <v>1</v>
      </c>
    </row>
    <row r="164" spans="1:16" x14ac:dyDescent="0.25">
      <c r="A164" s="25">
        <v>134</v>
      </c>
      <c r="B164" s="27"/>
      <c r="C164" s="27"/>
      <c r="D164" s="28">
        <v>1243</v>
      </c>
      <c r="E164" s="27"/>
      <c r="F164" s="29">
        <v>0.05</v>
      </c>
      <c r="G164" s="26" t="s">
        <v>374</v>
      </c>
      <c r="H164" s="26" t="s">
        <v>375</v>
      </c>
      <c r="I164" s="26" t="s">
        <v>84</v>
      </c>
      <c r="J164" s="28">
        <v>2</v>
      </c>
      <c r="K164" s="26" t="s">
        <v>376</v>
      </c>
      <c r="L164" s="30">
        <v>0.1</v>
      </c>
      <c r="M164" s="31" t="s">
        <v>44</v>
      </c>
      <c r="N164" s="26" t="s">
        <v>377</v>
      </c>
      <c r="O164" s="30">
        <v>0.25</v>
      </c>
      <c r="P164" s="30">
        <v>1.25</v>
      </c>
    </row>
    <row r="165" spans="1:16" x14ac:dyDescent="0.25">
      <c r="A165" s="25">
        <v>135</v>
      </c>
      <c r="B165" s="27"/>
      <c r="C165" s="26" t="s">
        <v>63</v>
      </c>
      <c r="D165" s="28">
        <v>546</v>
      </c>
      <c r="E165" s="27"/>
      <c r="F165" s="29">
        <v>0.05</v>
      </c>
      <c r="G165" s="26" t="s">
        <v>378</v>
      </c>
      <c r="H165" s="26" t="s">
        <v>379</v>
      </c>
      <c r="I165" s="26" t="s">
        <v>84</v>
      </c>
      <c r="J165" s="28">
        <v>1</v>
      </c>
      <c r="K165" s="26" t="s">
        <v>199</v>
      </c>
      <c r="L165" s="30">
        <v>0.05</v>
      </c>
      <c r="M165" s="31" t="s">
        <v>63</v>
      </c>
      <c r="N165" s="26" t="s">
        <v>380</v>
      </c>
      <c r="O165" s="30">
        <v>0.25</v>
      </c>
      <c r="P165" s="30">
        <v>1</v>
      </c>
    </row>
    <row r="166" spans="1:16" x14ac:dyDescent="0.25">
      <c r="A166" s="25">
        <v>136</v>
      </c>
      <c r="B166" s="27"/>
      <c r="C166" s="27"/>
      <c r="D166" s="28">
        <v>1244</v>
      </c>
      <c r="E166" s="27"/>
      <c r="F166" s="29">
        <v>0.05</v>
      </c>
      <c r="G166" s="26" t="s">
        <v>378</v>
      </c>
      <c r="H166" s="26" t="s">
        <v>379</v>
      </c>
      <c r="I166" s="26" t="s">
        <v>84</v>
      </c>
      <c r="J166" s="28">
        <v>1</v>
      </c>
      <c r="K166" s="26" t="s">
        <v>53</v>
      </c>
      <c r="L166" s="30">
        <v>0.05</v>
      </c>
      <c r="M166" s="31" t="s">
        <v>44</v>
      </c>
      <c r="N166" s="26" t="s">
        <v>380</v>
      </c>
      <c r="O166" s="30">
        <v>0.25</v>
      </c>
      <c r="P166" s="30">
        <v>2.5</v>
      </c>
    </row>
    <row r="167" spans="1:16" x14ac:dyDescent="0.25">
      <c r="A167" s="25">
        <v>137</v>
      </c>
      <c r="B167" s="27"/>
      <c r="C167" s="27"/>
      <c r="D167" s="28">
        <v>1245</v>
      </c>
      <c r="E167" s="27"/>
      <c r="F167" s="29">
        <v>0.05</v>
      </c>
      <c r="G167" s="26" t="s">
        <v>381</v>
      </c>
      <c r="H167" s="26" t="s">
        <v>382</v>
      </c>
      <c r="I167" s="26" t="s">
        <v>84</v>
      </c>
      <c r="J167" s="28">
        <v>1</v>
      </c>
      <c r="K167" s="26" t="s">
        <v>53</v>
      </c>
      <c r="L167" s="30">
        <v>0.05</v>
      </c>
      <c r="M167" s="31" t="s">
        <v>44</v>
      </c>
      <c r="N167" s="26" t="s">
        <v>383</v>
      </c>
      <c r="O167" s="30">
        <v>0.25</v>
      </c>
      <c r="P167" s="30">
        <v>1.5</v>
      </c>
    </row>
    <row r="168" spans="1:16" x14ac:dyDescent="0.25">
      <c r="A168" s="25">
        <v>138</v>
      </c>
      <c r="B168" s="27"/>
      <c r="C168" s="27"/>
      <c r="D168" s="28">
        <v>1181</v>
      </c>
      <c r="E168" s="27"/>
      <c r="F168" s="29">
        <v>0.05</v>
      </c>
      <c r="G168" s="26" t="s">
        <v>384</v>
      </c>
      <c r="H168" s="26" t="s">
        <v>385</v>
      </c>
      <c r="I168" s="26" t="s">
        <v>84</v>
      </c>
      <c r="J168" s="28">
        <v>1</v>
      </c>
      <c r="K168" s="26" t="s">
        <v>53</v>
      </c>
      <c r="L168" s="30">
        <v>0.05</v>
      </c>
      <c r="M168" s="31" t="s">
        <v>44</v>
      </c>
      <c r="N168" s="26" t="s">
        <v>386</v>
      </c>
      <c r="O168" s="30">
        <v>0.25</v>
      </c>
      <c r="P168" s="30">
        <v>4</v>
      </c>
    </row>
    <row r="169" spans="1:16" x14ac:dyDescent="0.25">
      <c r="A169" s="25">
        <v>139</v>
      </c>
      <c r="B169" s="27"/>
      <c r="C169" s="27"/>
      <c r="D169" s="28">
        <v>1246</v>
      </c>
      <c r="E169" s="27"/>
      <c r="F169" s="29">
        <v>0.05</v>
      </c>
      <c r="G169" s="26" t="s">
        <v>387</v>
      </c>
      <c r="H169" s="26" t="s">
        <v>388</v>
      </c>
      <c r="I169" s="26" t="s">
        <v>389</v>
      </c>
      <c r="J169" s="28">
        <v>1</v>
      </c>
      <c r="K169" s="26" t="s">
        <v>53</v>
      </c>
      <c r="L169" s="30">
        <v>0.05</v>
      </c>
      <c r="M169" s="31" t="s">
        <v>63</v>
      </c>
      <c r="N169" s="26" t="s">
        <v>107</v>
      </c>
      <c r="O169" s="30">
        <v>0.25</v>
      </c>
      <c r="P169" s="30">
        <v>3</v>
      </c>
    </row>
    <row r="170" spans="1:16" x14ac:dyDescent="0.25">
      <c r="A170" s="25">
        <v>140</v>
      </c>
      <c r="B170" s="27"/>
      <c r="C170" s="27"/>
      <c r="D170" s="28">
        <v>1247</v>
      </c>
      <c r="E170" s="27"/>
      <c r="F170" s="29">
        <v>0.05</v>
      </c>
      <c r="G170" s="26" t="s">
        <v>390</v>
      </c>
      <c r="H170" s="26" t="s">
        <v>391</v>
      </c>
      <c r="I170" s="26" t="s">
        <v>84</v>
      </c>
      <c r="J170" s="28">
        <v>1</v>
      </c>
      <c r="K170" s="26" t="s">
        <v>53</v>
      </c>
      <c r="L170" s="30">
        <v>0.05</v>
      </c>
      <c r="M170" s="31" t="s">
        <v>44</v>
      </c>
      <c r="N170" s="26" t="s">
        <v>392</v>
      </c>
      <c r="O170" s="30">
        <v>0.25</v>
      </c>
      <c r="P170" s="30">
        <v>1</v>
      </c>
    </row>
    <row r="171" spans="1:16" x14ac:dyDescent="0.25">
      <c r="A171" s="25">
        <v>141</v>
      </c>
      <c r="B171" s="27"/>
      <c r="C171" s="27"/>
      <c r="D171" s="28">
        <v>1248</v>
      </c>
      <c r="E171" s="27"/>
      <c r="F171" s="29">
        <v>0.05</v>
      </c>
      <c r="G171" s="26" t="s">
        <v>393</v>
      </c>
      <c r="H171" s="26" t="s">
        <v>394</v>
      </c>
      <c r="I171" s="26" t="s">
        <v>84</v>
      </c>
      <c r="J171" s="28">
        <v>1</v>
      </c>
      <c r="K171" s="26" t="s">
        <v>53</v>
      </c>
      <c r="L171" s="30">
        <v>0.05</v>
      </c>
      <c r="M171" s="31" t="s">
        <v>44</v>
      </c>
      <c r="N171" s="26" t="s">
        <v>395</v>
      </c>
      <c r="O171" s="30">
        <v>0.25</v>
      </c>
      <c r="P171" s="30">
        <v>1</v>
      </c>
    </row>
    <row r="172" spans="1:16" x14ac:dyDescent="0.25">
      <c r="A172" s="25">
        <v>142</v>
      </c>
      <c r="B172" s="27"/>
      <c r="C172" s="27"/>
      <c r="D172" s="28">
        <v>1249</v>
      </c>
      <c r="E172" s="27"/>
      <c r="F172" s="29">
        <v>0.05</v>
      </c>
      <c r="G172" s="26" t="s">
        <v>396</v>
      </c>
      <c r="H172" s="26" t="s">
        <v>397</v>
      </c>
      <c r="I172" s="26" t="s">
        <v>389</v>
      </c>
      <c r="J172" s="28">
        <v>1</v>
      </c>
      <c r="K172" s="26" t="s">
        <v>53</v>
      </c>
      <c r="L172" s="30">
        <v>0.05</v>
      </c>
      <c r="M172" s="31" t="s">
        <v>63</v>
      </c>
      <c r="N172" s="26" t="s">
        <v>49</v>
      </c>
      <c r="O172" s="30">
        <v>0.25</v>
      </c>
      <c r="P172" s="30">
        <v>1.25</v>
      </c>
    </row>
    <row r="173" spans="1:16" x14ac:dyDescent="0.25">
      <c r="A173" s="25">
        <v>143</v>
      </c>
      <c r="B173" s="27"/>
      <c r="C173" s="27"/>
      <c r="D173" s="28">
        <v>1250</v>
      </c>
      <c r="E173" s="27"/>
      <c r="F173" s="29">
        <v>0.05</v>
      </c>
      <c r="G173" s="26" t="s">
        <v>398</v>
      </c>
      <c r="H173" s="26" t="s">
        <v>399</v>
      </c>
      <c r="I173" s="26" t="s">
        <v>389</v>
      </c>
      <c r="J173" s="28">
        <v>1</v>
      </c>
      <c r="K173" s="26" t="s">
        <v>53</v>
      </c>
      <c r="L173" s="30">
        <v>0.05</v>
      </c>
      <c r="M173" s="31" t="s">
        <v>63</v>
      </c>
      <c r="N173" s="26" t="s">
        <v>400</v>
      </c>
      <c r="O173" s="30">
        <v>0.25</v>
      </c>
      <c r="P173" s="30">
        <v>2.25</v>
      </c>
    </row>
    <row r="174" spans="1:16" x14ac:dyDescent="0.25">
      <c r="A174" s="25">
        <v>144</v>
      </c>
      <c r="B174" s="27"/>
      <c r="C174" s="27"/>
      <c r="D174" s="28">
        <v>1251</v>
      </c>
      <c r="E174" s="27"/>
      <c r="F174" s="29">
        <v>0.05</v>
      </c>
      <c r="G174" s="26" t="s">
        <v>401</v>
      </c>
      <c r="H174" s="26" t="s">
        <v>402</v>
      </c>
      <c r="I174" s="26" t="s">
        <v>84</v>
      </c>
      <c r="J174" s="28">
        <v>1</v>
      </c>
      <c r="K174" s="26" t="s">
        <v>53</v>
      </c>
      <c r="L174" s="30">
        <v>0.05</v>
      </c>
      <c r="M174" s="31" t="s">
        <v>63</v>
      </c>
      <c r="N174" s="26" t="s">
        <v>403</v>
      </c>
      <c r="O174" s="30">
        <v>0.25</v>
      </c>
      <c r="P174" s="30">
        <v>3</v>
      </c>
    </row>
    <row r="175" spans="1:16" x14ac:dyDescent="0.25">
      <c r="A175" s="25">
        <v>145</v>
      </c>
      <c r="B175" s="27"/>
      <c r="C175" s="26" t="s">
        <v>128</v>
      </c>
      <c r="D175" s="28">
        <v>51</v>
      </c>
      <c r="E175" s="27"/>
      <c r="F175" s="29">
        <v>0.04</v>
      </c>
      <c r="G175" s="26" t="s">
        <v>404</v>
      </c>
      <c r="H175" s="26" t="s">
        <v>405</v>
      </c>
      <c r="I175" s="26" t="s">
        <v>84</v>
      </c>
      <c r="J175" s="28">
        <v>1</v>
      </c>
      <c r="K175" s="26" t="s">
        <v>130</v>
      </c>
      <c r="L175" s="30">
        <v>0.04</v>
      </c>
      <c r="M175" s="31" t="s">
        <v>63</v>
      </c>
      <c r="N175" s="26" t="s">
        <v>49</v>
      </c>
      <c r="O175" s="30">
        <v>0.25</v>
      </c>
      <c r="P175" s="30">
        <v>1</v>
      </c>
    </row>
    <row r="176" spans="1:16" x14ac:dyDescent="0.25">
      <c r="A176" s="25">
        <v>146</v>
      </c>
      <c r="B176" s="27"/>
      <c r="C176" s="26" t="s">
        <v>70</v>
      </c>
      <c r="D176" s="28">
        <v>69</v>
      </c>
      <c r="E176" s="27"/>
      <c r="F176" s="29">
        <v>0.08</v>
      </c>
      <c r="G176" s="26" t="s">
        <v>406</v>
      </c>
      <c r="H176" s="26" t="s">
        <v>407</v>
      </c>
      <c r="I176" s="26" t="s">
        <v>48</v>
      </c>
      <c r="J176" s="28">
        <v>1</v>
      </c>
      <c r="K176" s="26" t="s">
        <v>53</v>
      </c>
      <c r="L176" s="30">
        <v>0.08</v>
      </c>
      <c r="M176" s="31" t="s">
        <v>63</v>
      </c>
      <c r="N176" s="26" t="s">
        <v>408</v>
      </c>
      <c r="O176" s="30">
        <v>0.25</v>
      </c>
      <c r="P176" s="30">
        <v>3</v>
      </c>
    </row>
    <row r="177" spans="1:16" x14ac:dyDescent="0.25">
      <c r="A177" s="25">
        <v>147</v>
      </c>
      <c r="B177" s="27"/>
      <c r="C177" s="27"/>
      <c r="D177" s="28">
        <v>1252</v>
      </c>
      <c r="E177" s="27"/>
      <c r="F177" s="29">
        <v>0.05</v>
      </c>
      <c r="G177" s="26" t="s">
        <v>409</v>
      </c>
      <c r="H177" s="26" t="s">
        <v>410</v>
      </c>
      <c r="I177" s="26" t="s">
        <v>389</v>
      </c>
      <c r="J177" s="28">
        <v>1</v>
      </c>
      <c r="K177" s="26" t="s">
        <v>53</v>
      </c>
      <c r="L177" s="30">
        <v>0.05</v>
      </c>
      <c r="M177" s="31" t="s">
        <v>63</v>
      </c>
      <c r="N177" s="26" t="s">
        <v>64</v>
      </c>
      <c r="O177" s="30">
        <v>0.25</v>
      </c>
      <c r="P177" s="30">
        <v>1.5</v>
      </c>
    </row>
    <row r="178" spans="1:16" x14ac:dyDescent="0.25">
      <c r="A178" s="25">
        <v>148</v>
      </c>
      <c r="B178" s="27"/>
      <c r="C178" s="27"/>
      <c r="D178" s="28">
        <v>1253</v>
      </c>
      <c r="E178" s="27"/>
      <c r="F178" s="29">
        <v>0.05</v>
      </c>
      <c r="G178" s="26" t="s">
        <v>411</v>
      </c>
      <c r="H178" s="26" t="s">
        <v>412</v>
      </c>
      <c r="I178" s="26" t="s">
        <v>84</v>
      </c>
      <c r="J178" s="28">
        <v>1</v>
      </c>
      <c r="K178" s="26" t="s">
        <v>53</v>
      </c>
      <c r="L178" s="30">
        <v>0.05</v>
      </c>
      <c r="M178" s="31" t="s">
        <v>44</v>
      </c>
      <c r="N178" s="26" t="s">
        <v>161</v>
      </c>
      <c r="O178" s="30">
        <v>0.25</v>
      </c>
      <c r="P178" s="30">
        <v>1</v>
      </c>
    </row>
    <row r="179" spans="1:16" x14ac:dyDescent="0.25">
      <c r="A179" s="25">
        <v>149</v>
      </c>
      <c r="B179" s="27"/>
      <c r="C179" s="27"/>
      <c r="D179" s="26" t="s">
        <v>413</v>
      </c>
      <c r="E179" s="27"/>
      <c r="F179" s="29">
        <v>0.05</v>
      </c>
      <c r="G179" s="26" t="s">
        <v>414</v>
      </c>
      <c r="H179" s="26" t="s">
        <v>415</v>
      </c>
      <c r="I179" s="26" t="s">
        <v>84</v>
      </c>
      <c r="J179" s="28">
        <v>4</v>
      </c>
      <c r="K179" s="26" t="s">
        <v>43</v>
      </c>
      <c r="L179" s="30">
        <v>0.2</v>
      </c>
      <c r="M179" s="31" t="s">
        <v>44</v>
      </c>
      <c r="N179" s="26" t="s">
        <v>416</v>
      </c>
      <c r="O179" s="30">
        <v>0.4</v>
      </c>
      <c r="P179" s="30">
        <v>3</v>
      </c>
    </row>
    <row r="180" spans="1:16" x14ac:dyDescent="0.25">
      <c r="A180" s="25">
        <v>150</v>
      </c>
      <c r="B180" s="27"/>
      <c r="C180" s="27"/>
      <c r="D180" s="28">
        <v>1255</v>
      </c>
      <c r="E180" s="27"/>
      <c r="F180" s="29">
        <v>0.05</v>
      </c>
      <c r="G180" s="26" t="s">
        <v>417</v>
      </c>
      <c r="H180" s="26" t="s">
        <v>415</v>
      </c>
      <c r="I180" s="26" t="s">
        <v>48</v>
      </c>
      <c r="J180" s="28">
        <v>1</v>
      </c>
      <c r="K180" s="26" t="s">
        <v>53</v>
      </c>
      <c r="L180" s="30">
        <v>0.05</v>
      </c>
      <c r="M180" s="31" t="s">
        <v>63</v>
      </c>
      <c r="N180" s="26" t="s">
        <v>416</v>
      </c>
      <c r="O180" s="30">
        <v>0.25</v>
      </c>
      <c r="P180" s="30">
        <v>1</v>
      </c>
    </row>
    <row r="181" spans="1:16" x14ac:dyDescent="0.25">
      <c r="A181" s="25">
        <v>151</v>
      </c>
      <c r="B181" s="27"/>
      <c r="C181" s="27"/>
      <c r="D181" s="28">
        <v>1258</v>
      </c>
      <c r="E181" s="27"/>
      <c r="F181" s="29">
        <v>0.05</v>
      </c>
      <c r="G181" s="26" t="s">
        <v>418</v>
      </c>
      <c r="H181" s="26" t="s">
        <v>419</v>
      </c>
      <c r="I181" s="26" t="s">
        <v>48</v>
      </c>
      <c r="J181" s="28">
        <v>1</v>
      </c>
      <c r="K181" s="26" t="s">
        <v>53</v>
      </c>
      <c r="L181" s="30">
        <v>0.05</v>
      </c>
      <c r="M181" s="31" t="s">
        <v>63</v>
      </c>
      <c r="N181" s="26" t="s">
        <v>420</v>
      </c>
      <c r="O181" s="30">
        <v>0.25</v>
      </c>
      <c r="P181" s="30">
        <v>1</v>
      </c>
    </row>
    <row r="182" spans="1:16" x14ac:dyDescent="0.25">
      <c r="A182" s="25">
        <v>152</v>
      </c>
      <c r="B182" s="27"/>
      <c r="C182" s="27"/>
      <c r="D182" s="28">
        <v>1259</v>
      </c>
      <c r="E182" s="27"/>
      <c r="F182" s="29">
        <v>0.05</v>
      </c>
      <c r="G182" s="26" t="s">
        <v>421</v>
      </c>
      <c r="H182" s="26" t="s">
        <v>422</v>
      </c>
      <c r="I182" s="26" t="s">
        <v>67</v>
      </c>
      <c r="J182" s="28">
        <v>1</v>
      </c>
      <c r="K182" s="26" t="s">
        <v>53</v>
      </c>
      <c r="L182" s="30">
        <v>0.05</v>
      </c>
      <c r="M182" s="31" t="s">
        <v>63</v>
      </c>
      <c r="N182" s="26" t="s">
        <v>49</v>
      </c>
      <c r="O182" s="30">
        <v>0.25</v>
      </c>
      <c r="P182" s="30">
        <v>1</v>
      </c>
    </row>
    <row r="183" spans="1:16" x14ac:dyDescent="0.25">
      <c r="A183" s="25">
        <v>153</v>
      </c>
      <c r="B183" s="27"/>
      <c r="C183" s="27"/>
      <c r="D183" s="28">
        <v>1260</v>
      </c>
      <c r="E183" s="27"/>
      <c r="F183" s="29">
        <v>0.05</v>
      </c>
      <c r="G183" s="26" t="s">
        <v>423</v>
      </c>
      <c r="H183" s="26" t="s">
        <v>424</v>
      </c>
      <c r="I183" s="26" t="s">
        <v>48</v>
      </c>
      <c r="J183" s="28">
        <v>1</v>
      </c>
      <c r="K183" s="26" t="s">
        <v>53</v>
      </c>
      <c r="L183" s="30">
        <v>0.05</v>
      </c>
      <c r="M183" s="31" t="s">
        <v>44</v>
      </c>
      <c r="N183" s="26" t="s">
        <v>425</v>
      </c>
      <c r="O183" s="30">
        <v>0.25</v>
      </c>
      <c r="P183" s="30">
        <v>5</v>
      </c>
    </row>
    <row r="184" spans="1:16" x14ac:dyDescent="0.25">
      <c r="A184" s="32"/>
      <c r="B184" s="27"/>
      <c r="C184" s="27"/>
      <c r="D184" s="27"/>
      <c r="E184" s="27"/>
      <c r="F184" s="29"/>
      <c r="G184" s="27"/>
      <c r="H184" s="27"/>
      <c r="I184" s="27"/>
      <c r="J184" s="27"/>
      <c r="K184" s="27"/>
      <c r="L184" s="30"/>
      <c r="M184" s="27"/>
      <c r="N184" s="27"/>
      <c r="O184" s="30"/>
      <c r="P184" s="30"/>
    </row>
    <row r="185" spans="1:16" x14ac:dyDescent="0.25">
      <c r="A185" s="32"/>
      <c r="B185" s="27"/>
      <c r="C185" s="27"/>
      <c r="D185" s="27"/>
      <c r="E185" s="27"/>
      <c r="F185" s="29"/>
      <c r="G185" s="27"/>
      <c r="H185" s="27"/>
      <c r="I185" s="27"/>
      <c r="J185" s="27"/>
      <c r="K185" s="27"/>
      <c r="L185" s="30"/>
      <c r="M185" s="27"/>
      <c r="N185" s="27"/>
      <c r="O185" s="30"/>
      <c r="P185" s="30"/>
    </row>
    <row r="186" spans="1:16" x14ac:dyDescent="0.25">
      <c r="A186" s="32"/>
      <c r="B186" s="27"/>
      <c r="C186" s="27"/>
      <c r="D186" s="27"/>
      <c r="E186" s="27"/>
      <c r="F186" s="29"/>
      <c r="G186" s="27"/>
      <c r="H186" s="27"/>
      <c r="I186" s="27"/>
      <c r="J186" s="27"/>
      <c r="K186" s="27"/>
      <c r="L186" s="30"/>
      <c r="M186" s="27"/>
      <c r="N186" s="27"/>
      <c r="O186" s="30"/>
      <c r="P186" s="30"/>
    </row>
    <row r="187" spans="1:16" x14ac:dyDescent="0.25">
      <c r="A187" s="32"/>
      <c r="B187" s="27"/>
      <c r="C187" s="27"/>
      <c r="D187" s="27"/>
      <c r="E187" s="27"/>
      <c r="F187" s="29"/>
      <c r="G187" s="27"/>
      <c r="H187" s="27"/>
      <c r="I187" s="27"/>
      <c r="J187" s="27"/>
      <c r="K187" s="27"/>
      <c r="L187" s="30"/>
      <c r="M187" s="27"/>
      <c r="N187" s="27"/>
      <c r="O187" s="30"/>
      <c r="P187" s="30"/>
    </row>
    <row r="188" spans="1:16" x14ac:dyDescent="0.25">
      <c r="A188" s="32"/>
      <c r="B188" s="27"/>
      <c r="C188" s="27"/>
      <c r="D188" s="27"/>
      <c r="E188" s="27"/>
      <c r="F188" s="29"/>
      <c r="G188" s="27"/>
      <c r="H188" s="27"/>
      <c r="I188" s="27"/>
      <c r="J188" s="27"/>
      <c r="K188" s="27"/>
      <c r="L188" s="30"/>
      <c r="M188" s="27"/>
      <c r="N188" s="27"/>
      <c r="O188" s="30"/>
      <c r="P188" s="30"/>
    </row>
    <row r="189" spans="1:16" x14ac:dyDescent="0.25">
      <c r="A189" s="32"/>
      <c r="B189" s="27"/>
      <c r="C189" s="27"/>
      <c r="D189" s="27"/>
      <c r="E189" s="27"/>
      <c r="F189" s="29"/>
      <c r="G189" s="27"/>
      <c r="H189" s="27"/>
      <c r="I189" s="27"/>
      <c r="J189" s="27"/>
      <c r="K189" s="27"/>
      <c r="L189" s="30"/>
      <c r="M189" s="27"/>
      <c r="N189" s="27"/>
      <c r="O189" s="30"/>
      <c r="P189" s="30"/>
    </row>
    <row r="190" spans="1:16" x14ac:dyDescent="0.25">
      <c r="A190" s="32"/>
      <c r="B190" s="27"/>
      <c r="C190" s="27"/>
      <c r="D190" s="27"/>
      <c r="E190" s="27"/>
      <c r="F190" s="29"/>
      <c r="G190" s="27"/>
      <c r="H190" s="27"/>
      <c r="I190" s="27"/>
      <c r="J190" s="27"/>
      <c r="K190" s="27"/>
      <c r="L190" s="30"/>
      <c r="M190" s="55"/>
      <c r="N190" s="55"/>
      <c r="O190" s="56"/>
      <c r="P190" s="56"/>
    </row>
    <row r="191" spans="1:16" ht="16.5" thickBot="1" x14ac:dyDescent="0.3">
      <c r="A191" s="32"/>
      <c r="B191" s="27"/>
      <c r="C191" s="27"/>
      <c r="D191" s="27"/>
      <c r="E191" s="27"/>
      <c r="F191" s="29"/>
      <c r="G191" s="27"/>
      <c r="H191" s="27"/>
      <c r="I191" s="27"/>
      <c r="J191" s="27"/>
      <c r="K191" s="27"/>
      <c r="L191" s="30"/>
      <c r="M191" s="55"/>
      <c r="N191" s="57" t="s">
        <v>426</v>
      </c>
      <c r="O191" s="58"/>
      <c r="P191" s="59"/>
    </row>
    <row r="192" spans="1:16" ht="16.5" thickTop="1" x14ac:dyDescent="0.25">
      <c r="A192" s="32"/>
      <c r="B192" s="27"/>
      <c r="C192" s="27"/>
      <c r="D192" s="27"/>
      <c r="E192" s="27"/>
      <c r="F192" s="29"/>
      <c r="G192" s="27"/>
      <c r="H192" s="27"/>
      <c r="I192" s="27"/>
      <c r="J192" s="27"/>
      <c r="K192" s="27"/>
      <c r="L192" s="30"/>
      <c r="M192" s="55"/>
      <c r="N192" s="60"/>
      <c r="O192" s="61"/>
      <c r="P192" s="62"/>
    </row>
    <row r="193" spans="1:16" x14ac:dyDescent="0.25">
      <c r="A193" s="32"/>
      <c r="B193" s="27"/>
      <c r="C193" s="27"/>
      <c r="D193" s="27"/>
      <c r="E193" s="27"/>
      <c r="F193" s="29"/>
      <c r="G193" s="27"/>
      <c r="H193" s="27"/>
      <c r="I193" s="27"/>
      <c r="J193" s="27"/>
      <c r="K193" s="27"/>
      <c r="L193" s="30"/>
      <c r="M193" s="55"/>
      <c r="N193" s="63" t="s">
        <v>427</v>
      </c>
      <c r="O193" s="64"/>
      <c r="P193" s="65">
        <f>SUM(L9:L190)</f>
        <v>11.047500000000014</v>
      </c>
    </row>
    <row r="194" spans="1:16" x14ac:dyDescent="0.25">
      <c r="A194" s="32"/>
      <c r="B194" s="27"/>
      <c r="C194" s="27"/>
      <c r="D194" s="27"/>
      <c r="E194" s="27"/>
      <c r="F194" s="29"/>
      <c r="G194" s="27"/>
      <c r="H194" s="27"/>
      <c r="I194" s="27"/>
      <c r="J194" s="27"/>
      <c r="K194" s="27"/>
      <c r="L194" s="30"/>
      <c r="M194" s="55"/>
      <c r="N194" s="63" t="s">
        <v>428</v>
      </c>
      <c r="O194" s="64"/>
      <c r="P194" s="65">
        <f>SUM(O9:O190)</f>
        <v>40.299999999999997</v>
      </c>
    </row>
    <row r="195" spans="1:16" x14ac:dyDescent="0.25">
      <c r="A195" s="32"/>
      <c r="B195" s="27"/>
      <c r="C195" s="27"/>
      <c r="D195" s="27"/>
      <c r="E195" s="27"/>
      <c r="F195" s="29"/>
      <c r="G195" s="27"/>
      <c r="H195" s="27"/>
      <c r="I195" s="27"/>
      <c r="J195" s="27"/>
      <c r="K195" s="27"/>
      <c r="L195" s="30"/>
      <c r="M195" s="55"/>
      <c r="N195" s="63" t="s">
        <v>429</v>
      </c>
      <c r="O195" s="64"/>
      <c r="P195" s="65">
        <f>IF(SUM(P9:P190)&gt;0,SUM(P9:P190)," ")</f>
        <v>461.75</v>
      </c>
    </row>
    <row r="196" spans="1:16" ht="16.5" thickBot="1" x14ac:dyDescent="0.3">
      <c r="A196" s="66"/>
      <c r="B196" s="35"/>
      <c r="C196" s="35"/>
      <c r="D196" s="35"/>
      <c r="E196" s="35"/>
      <c r="F196" s="37"/>
      <c r="G196" s="35"/>
      <c r="H196" s="35"/>
      <c r="I196" s="35"/>
      <c r="J196" s="35"/>
      <c r="K196" s="35"/>
      <c r="L196" s="39"/>
      <c r="M196" s="67"/>
      <c r="N196" s="68" t="s">
        <v>430</v>
      </c>
      <c r="O196" s="61"/>
      <c r="P196" s="69">
        <f>SUM(J9:J93)+SUM(J113:J189)</f>
        <v>226</v>
      </c>
    </row>
    <row r="197" spans="1:16" ht="16.5" thickTop="1" x14ac:dyDescent="0.25">
      <c r="A197" s="70"/>
      <c r="B197" s="71"/>
      <c r="C197" s="72" t="s">
        <v>2535</v>
      </c>
      <c r="D197" s="71"/>
      <c r="E197" s="71"/>
      <c r="F197" s="73"/>
      <c r="G197" s="71"/>
      <c r="H197" s="71"/>
      <c r="I197" s="71"/>
      <c r="J197" s="71"/>
      <c r="K197" s="71"/>
      <c r="L197" s="74"/>
      <c r="M197" s="75"/>
      <c r="N197" s="76"/>
      <c r="O197" s="77"/>
      <c r="P197" s="78"/>
    </row>
  </sheetData>
  <printOptions gridLinesSet="0"/>
  <pageMargins left="0.65" right="0.35" top="0.75" bottom="0.55000000000000004" header="0.5" footer="0.5"/>
  <pageSetup scale="42" fitToHeight="2" orientation="portrait" horizontalDpi="300" verticalDpi="300" r:id="rId1"/>
  <headerFooter alignWithMargins="0">
    <oddHeader>&amp;L&amp;D</oddHeader>
    <oddFooter>&amp;LFDCINV01.XLS</oddFooter>
  </headerFooter>
  <rowBreaks count="1" manualBreakCount="1">
    <brk id="93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6.425781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7" x14ac:dyDescent="0.25">
      <c r="O1" s="12" t="s">
        <v>431</v>
      </c>
    </row>
    <row r="3" spans="1:17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0.75" x14ac:dyDescent="0.45">
      <c r="A5" s="13" t="s">
        <v>2507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O6" s="12" t="s">
        <v>3</v>
      </c>
    </row>
    <row r="8" spans="1:17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7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7" ht="16.5" thickTop="1" x14ac:dyDescent="0.25">
      <c r="A10" s="25">
        <v>1</v>
      </c>
      <c r="B10" s="26" t="s">
        <v>39</v>
      </c>
      <c r="C10" s="27"/>
      <c r="D10" s="184" t="s">
        <v>2508</v>
      </c>
      <c r="E10" s="183"/>
      <c r="F10" s="29">
        <v>16.34</v>
      </c>
      <c r="G10" s="183" t="s">
        <v>2509</v>
      </c>
      <c r="H10" s="237">
        <f>DATE(92,5,22)</f>
        <v>33746</v>
      </c>
      <c r="I10" s="183" t="s">
        <v>657</v>
      </c>
      <c r="J10" s="183">
        <v>6</v>
      </c>
      <c r="K10" s="183" t="s">
        <v>126</v>
      </c>
      <c r="L10" s="255">
        <v>16.34</v>
      </c>
      <c r="M10" s="256" t="s">
        <v>63</v>
      </c>
      <c r="N10" s="183" t="s">
        <v>2510</v>
      </c>
      <c r="O10" s="255">
        <v>37.5</v>
      </c>
      <c r="P10" s="30">
        <f>3.5+9+3+7.5+8.5+12.5</f>
        <v>44</v>
      </c>
    </row>
    <row r="11" spans="1:17" x14ac:dyDescent="0.25">
      <c r="A11" s="25">
        <f t="shared" ref="A11:A74" si="0">A10+1</f>
        <v>2</v>
      </c>
      <c r="B11" s="27"/>
      <c r="C11" s="27"/>
      <c r="D11" s="183">
        <v>2697</v>
      </c>
      <c r="E11" s="183"/>
      <c r="F11" s="29">
        <v>2.9</v>
      </c>
      <c r="G11" s="257" t="s">
        <v>2511</v>
      </c>
      <c r="H11" s="237">
        <f>DATE(92,8,17)</f>
        <v>33833</v>
      </c>
      <c r="I11" s="183" t="s">
        <v>657</v>
      </c>
      <c r="J11" s="183">
        <v>1</v>
      </c>
      <c r="K11" s="183" t="s">
        <v>126</v>
      </c>
      <c r="L11" s="255">
        <v>2.9</v>
      </c>
      <c r="M11" s="256" t="s">
        <v>63</v>
      </c>
      <c r="N11" s="257" t="s">
        <v>699</v>
      </c>
      <c r="O11" s="255">
        <v>7.5</v>
      </c>
      <c r="P11" s="30">
        <v>7</v>
      </c>
    </row>
    <row r="12" spans="1:17" x14ac:dyDescent="0.25">
      <c r="A12" s="25">
        <f t="shared" si="0"/>
        <v>3</v>
      </c>
      <c r="B12" s="27"/>
      <c r="C12" s="27"/>
      <c r="D12" s="183">
        <v>2765</v>
      </c>
      <c r="E12" s="183"/>
      <c r="F12" s="29">
        <v>2.9</v>
      </c>
      <c r="G12" s="257" t="s">
        <v>2512</v>
      </c>
      <c r="H12" s="237">
        <f>DATE(93,5,31)</f>
        <v>34120</v>
      </c>
      <c r="I12" s="183" t="s">
        <v>657</v>
      </c>
      <c r="J12" s="183">
        <v>1</v>
      </c>
      <c r="K12" s="183" t="s">
        <v>126</v>
      </c>
      <c r="L12" s="255">
        <v>2.9</v>
      </c>
      <c r="M12" s="256" t="s">
        <v>63</v>
      </c>
      <c r="N12" s="197" t="s">
        <v>564</v>
      </c>
      <c r="O12" s="255">
        <v>10</v>
      </c>
      <c r="P12" s="30">
        <v>7</v>
      </c>
    </row>
    <row r="13" spans="1:17" x14ac:dyDescent="0.25">
      <c r="A13" s="25">
        <f t="shared" si="0"/>
        <v>4</v>
      </c>
      <c r="B13" s="27"/>
      <c r="C13" s="27"/>
      <c r="D13" s="183">
        <v>2838</v>
      </c>
      <c r="E13" s="183"/>
      <c r="F13" s="29">
        <v>2.9</v>
      </c>
      <c r="G13" s="257" t="s">
        <v>2513</v>
      </c>
      <c r="H13" s="237">
        <f>DATE(94,6,6)</f>
        <v>34491</v>
      </c>
      <c r="I13" s="183" t="s">
        <v>657</v>
      </c>
      <c r="J13" s="183">
        <v>1</v>
      </c>
      <c r="K13" s="183" t="s">
        <v>126</v>
      </c>
      <c r="L13" s="255">
        <v>2.9</v>
      </c>
      <c r="M13" s="256" t="s">
        <v>63</v>
      </c>
      <c r="N13" s="258" t="s">
        <v>2514</v>
      </c>
      <c r="O13" s="255">
        <v>10</v>
      </c>
      <c r="P13" s="30">
        <v>7</v>
      </c>
    </row>
    <row r="14" spans="1:17" x14ac:dyDescent="0.25">
      <c r="A14" s="25">
        <f t="shared" si="0"/>
        <v>5</v>
      </c>
      <c r="B14" s="27"/>
      <c r="C14" s="27"/>
      <c r="D14" s="183">
        <v>2981</v>
      </c>
      <c r="E14" s="183"/>
      <c r="F14" s="29">
        <v>3.2</v>
      </c>
      <c r="G14" s="257" t="s">
        <v>2515</v>
      </c>
      <c r="H14" s="237">
        <f>DATE(95,9,2)</f>
        <v>34944</v>
      </c>
      <c r="I14" s="183" t="s">
        <v>657</v>
      </c>
      <c r="J14" s="183">
        <v>1</v>
      </c>
      <c r="K14" s="183" t="s">
        <v>126</v>
      </c>
      <c r="L14" s="255">
        <v>3.2</v>
      </c>
      <c r="M14" s="256" t="s">
        <v>63</v>
      </c>
      <c r="N14" s="183" t="s">
        <v>161</v>
      </c>
      <c r="O14" s="255">
        <v>12.5</v>
      </c>
      <c r="P14" s="30">
        <v>7</v>
      </c>
    </row>
    <row r="15" spans="1:17" x14ac:dyDescent="0.25">
      <c r="A15" s="25">
        <f t="shared" si="0"/>
        <v>6</v>
      </c>
      <c r="B15" s="27"/>
      <c r="C15" s="27"/>
      <c r="D15" s="183"/>
      <c r="E15" s="183"/>
      <c r="F15" s="29"/>
      <c r="G15" s="183"/>
      <c r="H15" s="237"/>
      <c r="I15" s="183"/>
      <c r="J15" s="183"/>
      <c r="K15" s="183"/>
      <c r="L15" s="255"/>
      <c r="M15" s="256"/>
      <c r="N15" s="183"/>
      <c r="O15" s="255"/>
      <c r="P15" s="30"/>
    </row>
    <row r="16" spans="1:17" x14ac:dyDescent="0.25">
      <c r="A16" s="25">
        <f t="shared" si="0"/>
        <v>7</v>
      </c>
      <c r="B16" s="27"/>
      <c r="C16" s="27"/>
      <c r="D16" s="184" t="s">
        <v>2541</v>
      </c>
      <c r="E16" s="183"/>
      <c r="F16" s="285" t="s">
        <v>2539</v>
      </c>
      <c r="G16" s="183" t="s">
        <v>2537</v>
      </c>
      <c r="H16" s="237">
        <v>36612</v>
      </c>
      <c r="I16" s="183" t="s">
        <v>2538</v>
      </c>
      <c r="J16" s="183">
        <v>5</v>
      </c>
      <c r="K16" s="183"/>
      <c r="L16" s="255">
        <v>4.9000000000000004</v>
      </c>
      <c r="M16" s="256"/>
      <c r="N16" s="183" t="s">
        <v>2540</v>
      </c>
      <c r="O16" s="255">
        <v>4.9000000000000004</v>
      </c>
      <c r="P16" s="30">
        <v>10</v>
      </c>
    </row>
    <row r="17" spans="1:16" x14ac:dyDescent="0.25">
      <c r="A17" s="25">
        <f t="shared" si="0"/>
        <v>8</v>
      </c>
      <c r="B17" s="27"/>
      <c r="C17" s="27"/>
      <c r="D17" s="183"/>
      <c r="E17" s="183"/>
      <c r="F17" s="29"/>
      <c r="G17" s="183"/>
      <c r="H17" s="237"/>
      <c r="I17" s="183"/>
      <c r="J17" s="183"/>
      <c r="K17" s="183"/>
      <c r="L17" s="255"/>
      <c r="M17" s="256"/>
      <c r="N17" s="183"/>
      <c r="O17" s="255"/>
      <c r="P17" s="30"/>
    </row>
    <row r="18" spans="1:16" x14ac:dyDescent="0.25">
      <c r="A18" s="25">
        <f t="shared" si="0"/>
        <v>9</v>
      </c>
      <c r="B18" s="27"/>
      <c r="C18" s="27"/>
      <c r="D18" s="183"/>
      <c r="E18" s="183"/>
      <c r="F18" s="29"/>
      <c r="G18" s="183"/>
      <c r="H18" s="237"/>
      <c r="I18" s="183"/>
      <c r="J18" s="183"/>
      <c r="K18" s="183"/>
      <c r="L18" s="255"/>
      <c r="M18" s="256"/>
      <c r="N18" s="183"/>
      <c r="O18" s="255"/>
      <c r="P18" s="30"/>
    </row>
    <row r="19" spans="1:16" x14ac:dyDescent="0.25">
      <c r="A19" s="25">
        <f t="shared" si="0"/>
        <v>10</v>
      </c>
      <c r="B19" s="27"/>
      <c r="C19" s="27"/>
      <c r="D19" s="183"/>
      <c r="E19" s="183"/>
      <c r="F19" s="29"/>
      <c r="G19" s="183"/>
      <c r="H19" s="237"/>
      <c r="I19" s="183"/>
      <c r="J19" s="183"/>
      <c r="K19" s="183"/>
      <c r="L19" s="255"/>
      <c r="M19" s="256"/>
      <c r="N19" s="183"/>
      <c r="O19" s="255"/>
      <c r="P19" s="30"/>
    </row>
    <row r="20" spans="1:16" x14ac:dyDescent="0.25">
      <c r="A20" s="25">
        <f t="shared" si="0"/>
        <v>11</v>
      </c>
      <c r="B20" s="27"/>
      <c r="C20" s="27"/>
      <c r="D20" s="183"/>
      <c r="E20" s="183"/>
      <c r="F20" s="29"/>
      <c r="G20" s="183"/>
      <c r="H20" s="237"/>
      <c r="I20" s="183"/>
      <c r="J20" s="183"/>
      <c r="K20" s="183"/>
      <c r="L20" s="255"/>
      <c r="M20" s="256"/>
      <c r="N20" s="183"/>
      <c r="O20" s="255"/>
      <c r="P20" s="30"/>
    </row>
    <row r="21" spans="1:16" x14ac:dyDescent="0.25">
      <c r="A21" s="25">
        <f t="shared" si="0"/>
        <v>12</v>
      </c>
      <c r="B21" s="27"/>
      <c r="C21" s="27"/>
      <c r="D21" s="183"/>
      <c r="E21" s="183"/>
      <c r="F21" s="29"/>
      <c r="G21" s="183"/>
      <c r="H21" s="237"/>
      <c r="I21" s="183"/>
      <c r="J21" s="183"/>
      <c r="K21" s="183"/>
      <c r="L21" s="255"/>
      <c r="M21" s="256"/>
      <c r="N21" s="183"/>
      <c r="O21" s="255"/>
      <c r="P21" s="30"/>
    </row>
    <row r="22" spans="1:16" x14ac:dyDescent="0.25">
      <c r="A22" s="25">
        <f t="shared" si="0"/>
        <v>13</v>
      </c>
      <c r="B22" s="27"/>
      <c r="C22" s="27"/>
      <c r="D22" s="183"/>
      <c r="E22" s="183"/>
      <c r="F22" s="29"/>
      <c r="G22" s="183"/>
      <c r="H22" s="237"/>
      <c r="I22" s="183"/>
      <c r="J22" s="183"/>
      <c r="K22" s="183"/>
      <c r="L22" s="255"/>
      <c r="M22" s="256"/>
      <c r="N22" s="183"/>
      <c r="O22" s="255"/>
      <c r="P22" s="30"/>
    </row>
    <row r="23" spans="1:16" x14ac:dyDescent="0.25">
      <c r="A23" s="25">
        <f t="shared" si="0"/>
        <v>14</v>
      </c>
      <c r="B23" s="27"/>
      <c r="C23" s="27"/>
      <c r="D23" s="183"/>
      <c r="E23" s="183"/>
      <c r="F23" s="29"/>
      <c r="G23" s="183"/>
      <c r="H23" s="237"/>
      <c r="I23" s="183"/>
      <c r="J23" s="183"/>
      <c r="K23" s="183"/>
      <c r="L23" s="255"/>
      <c r="M23" s="256"/>
      <c r="N23" s="183"/>
      <c r="O23" s="255"/>
      <c r="P23" s="30"/>
    </row>
    <row r="24" spans="1:16" x14ac:dyDescent="0.25">
      <c r="A24" s="25">
        <f t="shared" si="0"/>
        <v>15</v>
      </c>
      <c r="B24" s="27"/>
      <c r="C24" s="27"/>
      <c r="D24" s="183"/>
      <c r="E24" s="183"/>
      <c r="F24" s="29"/>
      <c r="G24" s="183"/>
      <c r="H24" s="237"/>
      <c r="I24" s="183"/>
      <c r="J24" s="183"/>
      <c r="K24" s="183"/>
      <c r="L24" s="255"/>
      <c r="M24" s="256"/>
      <c r="N24" s="183"/>
      <c r="O24" s="255"/>
      <c r="P24" s="30"/>
    </row>
    <row r="25" spans="1:16" x14ac:dyDescent="0.25">
      <c r="A25" s="25">
        <f t="shared" si="0"/>
        <v>16</v>
      </c>
      <c r="B25" s="27"/>
      <c r="C25" s="27"/>
      <c r="D25" s="183"/>
      <c r="E25" s="183"/>
      <c r="F25" s="29"/>
      <c r="G25" s="183"/>
      <c r="H25" s="237"/>
      <c r="I25" s="183"/>
      <c r="J25" s="183"/>
      <c r="K25" s="183"/>
      <c r="L25" s="255"/>
      <c r="M25" s="256"/>
      <c r="N25" s="183"/>
      <c r="O25" s="255"/>
      <c r="P25" s="30"/>
    </row>
    <row r="26" spans="1:16" x14ac:dyDescent="0.25">
      <c r="A26" s="25">
        <f t="shared" si="0"/>
        <v>17</v>
      </c>
      <c r="B26" s="27"/>
      <c r="C26" s="27"/>
      <c r="D26" s="183"/>
      <c r="E26" s="183"/>
      <c r="F26" s="29"/>
      <c r="G26" s="183"/>
      <c r="H26" s="237"/>
      <c r="I26" s="183"/>
      <c r="J26" s="183"/>
      <c r="K26" s="183"/>
      <c r="L26" s="255"/>
      <c r="M26" s="256"/>
      <c r="N26" s="183"/>
      <c r="O26" s="255"/>
      <c r="P26" s="30"/>
    </row>
    <row r="27" spans="1:16" x14ac:dyDescent="0.25">
      <c r="A27" s="25">
        <f t="shared" si="0"/>
        <v>18</v>
      </c>
      <c r="B27" s="27"/>
      <c r="C27" s="27"/>
      <c r="D27" s="183"/>
      <c r="E27" s="183"/>
      <c r="F27" s="29"/>
      <c r="G27" s="183"/>
      <c r="H27" s="237"/>
      <c r="I27" s="183"/>
      <c r="J27" s="183"/>
      <c r="K27" s="183"/>
      <c r="L27" s="255"/>
      <c r="M27" s="256"/>
      <c r="N27" s="183"/>
      <c r="O27" s="255"/>
      <c r="P27" s="30"/>
    </row>
    <row r="28" spans="1:16" x14ac:dyDescent="0.25">
      <c r="A28" s="25">
        <f t="shared" si="0"/>
        <v>19</v>
      </c>
      <c r="B28" s="27"/>
      <c r="C28" s="27"/>
      <c r="D28" s="183"/>
      <c r="E28" s="183"/>
      <c r="F28" s="29"/>
      <c r="G28" s="183"/>
      <c r="H28" s="237"/>
      <c r="I28" s="183"/>
      <c r="J28" s="183"/>
      <c r="K28" s="183"/>
      <c r="L28" s="255"/>
      <c r="M28" s="256"/>
      <c r="N28" s="183"/>
      <c r="O28" s="255"/>
      <c r="P28" s="30"/>
    </row>
    <row r="29" spans="1:16" x14ac:dyDescent="0.25">
      <c r="A29" s="25">
        <f t="shared" si="0"/>
        <v>20</v>
      </c>
      <c r="B29" s="27"/>
      <c r="C29" s="27"/>
      <c r="D29" s="183"/>
      <c r="E29" s="183"/>
      <c r="F29" s="29"/>
      <c r="G29" s="183"/>
      <c r="H29" s="237"/>
      <c r="I29" s="183"/>
      <c r="J29" s="183"/>
      <c r="K29" s="183"/>
      <c r="L29" s="255"/>
      <c r="M29" s="256"/>
      <c r="N29" s="183"/>
      <c r="O29" s="255"/>
      <c r="P29" s="30"/>
    </row>
    <row r="30" spans="1:16" x14ac:dyDescent="0.25">
      <c r="A30" s="25">
        <f t="shared" si="0"/>
        <v>21</v>
      </c>
      <c r="B30" s="27"/>
      <c r="C30" s="27"/>
      <c r="D30" s="183"/>
      <c r="E30" s="183"/>
      <c r="F30" s="29"/>
      <c r="G30" s="183"/>
      <c r="H30" s="237"/>
      <c r="I30" s="183"/>
      <c r="J30" s="183"/>
      <c r="K30" s="183"/>
      <c r="L30" s="255"/>
      <c r="M30" s="256"/>
      <c r="N30" s="183"/>
      <c r="O30" s="255"/>
      <c r="P30" s="30"/>
    </row>
    <row r="31" spans="1:16" x14ac:dyDescent="0.25">
      <c r="A31" s="25">
        <f t="shared" si="0"/>
        <v>22</v>
      </c>
      <c r="B31" s="27"/>
      <c r="C31" s="27"/>
      <c r="D31" s="183"/>
      <c r="E31" s="183"/>
      <c r="F31" s="29"/>
      <c r="G31" s="183"/>
      <c r="H31" s="237"/>
      <c r="I31" s="183"/>
      <c r="J31" s="183"/>
      <c r="K31" s="183"/>
      <c r="L31" s="255"/>
      <c r="M31" s="256"/>
      <c r="N31" s="183"/>
      <c r="O31" s="255"/>
      <c r="P31" s="30"/>
    </row>
    <row r="32" spans="1:16" x14ac:dyDescent="0.25">
      <c r="A32" s="25">
        <f t="shared" si="0"/>
        <v>23</v>
      </c>
      <c r="B32" s="26"/>
      <c r="C32" s="27"/>
      <c r="D32" s="183"/>
      <c r="E32" s="183"/>
      <c r="F32" s="29"/>
      <c r="G32" s="183"/>
      <c r="H32" s="237"/>
      <c r="I32" s="183"/>
      <c r="J32" s="183"/>
      <c r="K32" s="183"/>
      <c r="L32" s="255"/>
      <c r="M32" s="256"/>
      <c r="N32" s="183"/>
      <c r="O32" s="255"/>
      <c r="P32" s="30"/>
    </row>
    <row r="33" spans="1:16" x14ac:dyDescent="0.25">
      <c r="A33" s="25">
        <f t="shared" si="0"/>
        <v>24</v>
      </c>
      <c r="B33" s="26"/>
      <c r="C33" s="27"/>
      <c r="D33" s="183"/>
      <c r="E33" s="183"/>
      <c r="F33" s="29"/>
      <c r="G33" s="183"/>
      <c r="H33" s="237"/>
      <c r="I33" s="183"/>
      <c r="J33" s="183"/>
      <c r="K33" s="183"/>
      <c r="L33" s="255"/>
      <c r="M33" s="256"/>
      <c r="N33" s="183"/>
      <c r="O33" s="255"/>
      <c r="P33" s="30"/>
    </row>
    <row r="34" spans="1:16" x14ac:dyDescent="0.25">
      <c r="A34" s="25">
        <f t="shared" si="0"/>
        <v>25</v>
      </c>
      <c r="B34" s="27"/>
      <c r="C34" s="27"/>
      <c r="D34" s="183"/>
      <c r="E34" s="183"/>
      <c r="F34" s="29"/>
      <c r="G34" s="183"/>
      <c r="H34" s="237"/>
      <c r="I34" s="183"/>
      <c r="J34" s="183"/>
      <c r="K34" s="183"/>
      <c r="L34" s="255"/>
      <c r="M34" s="256"/>
      <c r="N34" s="183"/>
      <c r="O34" s="255"/>
      <c r="P34" s="30"/>
    </row>
    <row r="35" spans="1:16" x14ac:dyDescent="0.25">
      <c r="A35" s="25">
        <f t="shared" si="0"/>
        <v>26</v>
      </c>
      <c r="B35" s="27"/>
      <c r="C35" s="27"/>
      <c r="D35" s="183"/>
      <c r="E35" s="183"/>
      <c r="F35" s="29"/>
      <c r="G35" s="183"/>
      <c r="H35" s="237"/>
      <c r="I35" s="183"/>
      <c r="J35" s="183"/>
      <c r="K35" s="183"/>
      <c r="L35" s="255"/>
      <c r="M35" s="256"/>
      <c r="N35" s="183"/>
      <c r="O35" s="255"/>
      <c r="P35" s="30"/>
    </row>
    <row r="36" spans="1:16" x14ac:dyDescent="0.25">
      <c r="A36" s="25">
        <f t="shared" si="0"/>
        <v>27</v>
      </c>
      <c r="B36" s="27"/>
      <c r="C36" s="27"/>
      <c r="D36" s="183"/>
      <c r="E36" s="183"/>
      <c r="F36" s="29"/>
      <c r="G36" s="183"/>
      <c r="H36" s="237"/>
      <c r="I36" s="183"/>
      <c r="J36" s="183"/>
      <c r="K36" s="183"/>
      <c r="L36" s="255"/>
      <c r="M36" s="256"/>
      <c r="N36" s="183"/>
      <c r="O36" s="255"/>
      <c r="P36" s="30"/>
    </row>
    <row r="37" spans="1:16" x14ac:dyDescent="0.25">
      <c r="A37" s="25">
        <f t="shared" si="0"/>
        <v>28</v>
      </c>
      <c r="B37" s="27"/>
      <c r="C37" s="27"/>
      <c r="D37" s="183"/>
      <c r="E37" s="183"/>
      <c r="F37" s="29"/>
      <c r="G37" s="183"/>
      <c r="H37" s="237"/>
      <c r="I37" s="183"/>
      <c r="J37" s="183"/>
      <c r="K37" s="183"/>
      <c r="L37" s="255"/>
      <c r="M37" s="256"/>
      <c r="N37" s="183"/>
      <c r="O37" s="255"/>
      <c r="P37" s="30"/>
    </row>
    <row r="38" spans="1:16" x14ac:dyDescent="0.25">
      <c r="A38" s="25">
        <f t="shared" si="0"/>
        <v>29</v>
      </c>
      <c r="B38" s="27"/>
      <c r="C38" s="27"/>
      <c r="D38" s="183"/>
      <c r="E38" s="183"/>
      <c r="F38" s="29"/>
      <c r="G38" s="183"/>
      <c r="H38" s="237"/>
      <c r="I38" s="183"/>
      <c r="J38" s="183"/>
      <c r="K38" s="183"/>
      <c r="L38" s="255"/>
      <c r="M38" s="256"/>
      <c r="N38" s="183"/>
      <c r="O38" s="255"/>
      <c r="P38" s="30"/>
    </row>
    <row r="39" spans="1:16" x14ac:dyDescent="0.25">
      <c r="A39" s="25">
        <f t="shared" si="0"/>
        <v>30</v>
      </c>
      <c r="B39" s="27"/>
      <c r="C39" s="27"/>
      <c r="D39" s="183"/>
      <c r="E39" s="183"/>
      <c r="F39" s="29"/>
      <c r="G39" s="183"/>
      <c r="H39" s="237"/>
      <c r="I39" s="183"/>
      <c r="J39" s="183"/>
      <c r="K39" s="183"/>
      <c r="L39" s="255"/>
      <c r="M39" s="256"/>
      <c r="N39" s="183"/>
      <c r="O39" s="255"/>
      <c r="P39" s="30"/>
    </row>
    <row r="40" spans="1:16" x14ac:dyDescent="0.25">
      <c r="A40" s="25">
        <f t="shared" si="0"/>
        <v>31</v>
      </c>
      <c r="B40" s="27"/>
      <c r="C40" s="27"/>
      <c r="D40" s="183"/>
      <c r="E40" s="183"/>
      <c r="F40" s="29"/>
      <c r="G40" s="183"/>
      <c r="H40" s="237"/>
      <c r="I40" s="183"/>
      <c r="J40" s="183"/>
      <c r="K40" s="183"/>
      <c r="L40" s="255"/>
      <c r="M40" s="256"/>
      <c r="N40" s="183"/>
      <c r="O40" s="255"/>
      <c r="P40" s="30"/>
    </row>
    <row r="41" spans="1:16" x14ac:dyDescent="0.25">
      <c r="A41" s="25">
        <f t="shared" si="0"/>
        <v>32</v>
      </c>
      <c r="B41" s="27"/>
      <c r="C41" s="27"/>
      <c r="D41" s="183"/>
      <c r="E41" s="183"/>
      <c r="F41" s="29"/>
      <c r="G41" s="183"/>
      <c r="H41" s="237"/>
      <c r="I41" s="183"/>
      <c r="J41" s="183"/>
      <c r="K41" s="183"/>
      <c r="L41" s="255"/>
      <c r="M41" s="256"/>
      <c r="N41" s="183"/>
      <c r="O41" s="255"/>
      <c r="P41" s="30"/>
    </row>
    <row r="42" spans="1:16" x14ac:dyDescent="0.25">
      <c r="A42" s="25">
        <f t="shared" si="0"/>
        <v>33</v>
      </c>
      <c r="B42" s="27"/>
      <c r="C42" s="27"/>
      <c r="D42" s="183"/>
      <c r="E42" s="183"/>
      <c r="F42" s="29"/>
      <c r="G42" s="183"/>
      <c r="H42" s="237"/>
      <c r="I42" s="183"/>
      <c r="J42" s="183"/>
      <c r="K42" s="183"/>
      <c r="L42" s="255"/>
      <c r="M42" s="256"/>
      <c r="N42" s="183"/>
      <c r="O42" s="255"/>
      <c r="P42" s="30"/>
    </row>
    <row r="43" spans="1:16" x14ac:dyDescent="0.25">
      <c r="A43" s="25">
        <f t="shared" si="0"/>
        <v>34</v>
      </c>
      <c r="B43" s="27"/>
      <c r="C43" s="27"/>
      <c r="D43" s="183"/>
      <c r="E43" s="183"/>
      <c r="F43" s="29"/>
      <c r="G43" s="183"/>
      <c r="H43" s="237"/>
      <c r="I43" s="183"/>
      <c r="J43" s="183"/>
      <c r="K43" s="183"/>
      <c r="L43" s="255"/>
      <c r="M43" s="256"/>
      <c r="N43" s="183"/>
      <c r="O43" s="255"/>
      <c r="P43" s="30"/>
    </row>
    <row r="44" spans="1:16" x14ac:dyDescent="0.25">
      <c r="A44" s="25">
        <f t="shared" si="0"/>
        <v>35</v>
      </c>
      <c r="B44" s="27"/>
      <c r="C44" s="27"/>
      <c r="D44" s="183"/>
      <c r="E44" s="183"/>
      <c r="F44" s="29"/>
      <c r="G44" s="183"/>
      <c r="H44" s="237"/>
      <c r="I44" s="183"/>
      <c r="J44" s="183"/>
      <c r="K44" s="183"/>
      <c r="L44" s="255"/>
      <c r="M44" s="256"/>
      <c r="N44" s="183"/>
      <c r="O44" s="255"/>
      <c r="P44" s="30"/>
    </row>
    <row r="45" spans="1:16" x14ac:dyDescent="0.25">
      <c r="A45" s="25">
        <f t="shared" si="0"/>
        <v>36</v>
      </c>
      <c r="B45" s="27"/>
      <c r="C45" s="27"/>
      <c r="D45" s="183"/>
      <c r="E45" s="183"/>
      <c r="F45" s="29"/>
      <c r="G45" s="183"/>
      <c r="H45" s="237"/>
      <c r="I45" s="183"/>
      <c r="J45" s="183"/>
      <c r="K45" s="183"/>
      <c r="L45" s="255"/>
      <c r="M45" s="256"/>
      <c r="N45" s="183"/>
      <c r="O45" s="255"/>
      <c r="P45" s="30"/>
    </row>
    <row r="46" spans="1:16" x14ac:dyDescent="0.25">
      <c r="A46" s="25">
        <f t="shared" si="0"/>
        <v>37</v>
      </c>
      <c r="B46" s="27"/>
      <c r="C46" s="27"/>
      <c r="D46" s="183"/>
      <c r="E46" s="183"/>
      <c r="F46" s="29"/>
      <c r="G46" s="183"/>
      <c r="H46" s="237"/>
      <c r="I46" s="183"/>
      <c r="J46" s="183"/>
      <c r="K46" s="183"/>
      <c r="L46" s="255"/>
      <c r="M46" s="256"/>
      <c r="N46" s="183"/>
      <c r="O46" s="255"/>
      <c r="P46" s="30"/>
    </row>
    <row r="47" spans="1:16" x14ac:dyDescent="0.25">
      <c r="A47" s="25">
        <f t="shared" si="0"/>
        <v>38</v>
      </c>
      <c r="B47" s="27"/>
      <c r="C47" s="27"/>
      <c r="D47" s="183"/>
      <c r="E47" s="183"/>
      <c r="F47" s="29"/>
      <c r="G47" s="183"/>
      <c r="H47" s="237"/>
      <c r="I47" s="183"/>
      <c r="J47" s="183"/>
      <c r="K47" s="183"/>
      <c r="L47" s="255"/>
      <c r="M47" s="256"/>
      <c r="N47" s="183"/>
      <c r="O47" s="255"/>
      <c r="P47" s="30"/>
    </row>
    <row r="48" spans="1:16" x14ac:dyDescent="0.25">
      <c r="A48" s="25">
        <f t="shared" si="0"/>
        <v>39</v>
      </c>
      <c r="B48" s="27"/>
      <c r="C48" s="27"/>
      <c r="D48" s="183"/>
      <c r="E48" s="183"/>
      <c r="F48" s="29"/>
      <c r="G48" s="183"/>
      <c r="H48" s="237"/>
      <c r="I48" s="183"/>
      <c r="J48" s="183"/>
      <c r="K48" s="183"/>
      <c r="L48" s="255"/>
      <c r="M48" s="256"/>
      <c r="N48" s="183"/>
      <c r="O48" s="255"/>
      <c r="P48" s="30"/>
    </row>
    <row r="49" spans="1:16" x14ac:dyDescent="0.25">
      <c r="A49" s="25">
        <f t="shared" si="0"/>
        <v>40</v>
      </c>
      <c r="B49" s="27"/>
      <c r="C49" s="27"/>
      <c r="D49" s="183"/>
      <c r="E49" s="183"/>
      <c r="F49" s="29"/>
      <c r="G49" s="183"/>
      <c r="H49" s="237"/>
      <c r="I49" s="183"/>
      <c r="J49" s="183"/>
      <c r="K49" s="183"/>
      <c r="L49" s="255"/>
      <c r="M49" s="256"/>
      <c r="N49" s="183"/>
      <c r="O49" s="255"/>
      <c r="P49" s="30"/>
    </row>
    <row r="50" spans="1:16" x14ac:dyDescent="0.25">
      <c r="A50" s="25">
        <f t="shared" si="0"/>
        <v>41</v>
      </c>
      <c r="B50" s="27"/>
      <c r="C50" s="27"/>
      <c r="D50" s="183"/>
      <c r="E50" s="183"/>
      <c r="F50" s="29"/>
      <c r="G50" s="183"/>
      <c r="H50" s="237"/>
      <c r="I50" s="183"/>
      <c r="J50" s="183"/>
      <c r="K50" s="183"/>
      <c r="L50" s="255"/>
      <c r="M50" s="256"/>
      <c r="N50" s="183"/>
      <c r="O50" s="255"/>
      <c r="P50" s="30"/>
    </row>
    <row r="51" spans="1:16" x14ac:dyDescent="0.25">
      <c r="A51" s="25">
        <f t="shared" si="0"/>
        <v>42</v>
      </c>
      <c r="B51" s="27"/>
      <c r="C51" s="27"/>
      <c r="D51" s="183"/>
      <c r="E51" s="183"/>
      <c r="F51" s="29"/>
      <c r="G51" s="183"/>
      <c r="H51" s="237"/>
      <c r="I51" s="183"/>
      <c r="J51" s="183"/>
      <c r="K51" s="183"/>
      <c r="L51" s="255"/>
      <c r="M51" s="256"/>
      <c r="N51" s="183"/>
      <c r="O51" s="255"/>
      <c r="P51" s="30"/>
    </row>
    <row r="52" spans="1:16" x14ac:dyDescent="0.25">
      <c r="A52" s="25">
        <f t="shared" si="0"/>
        <v>43</v>
      </c>
      <c r="B52" s="27"/>
      <c r="C52" s="27"/>
      <c r="D52" s="183"/>
      <c r="E52" s="183"/>
      <c r="F52" s="29"/>
      <c r="G52" s="183"/>
      <c r="H52" s="237"/>
      <c r="I52" s="183"/>
      <c r="J52" s="183"/>
      <c r="K52" s="183"/>
      <c r="L52" s="255"/>
      <c r="M52" s="256"/>
      <c r="N52" s="183"/>
      <c r="O52" s="255"/>
      <c r="P52" s="30"/>
    </row>
    <row r="53" spans="1:16" x14ac:dyDescent="0.25">
      <c r="A53" s="25">
        <f t="shared" si="0"/>
        <v>44</v>
      </c>
      <c r="B53" s="27"/>
      <c r="C53" s="27"/>
      <c r="D53" s="183"/>
      <c r="E53" s="183"/>
      <c r="F53" s="29"/>
      <c r="G53" s="183"/>
      <c r="H53" s="237"/>
      <c r="I53" s="183"/>
      <c r="J53" s="183"/>
      <c r="K53" s="183"/>
      <c r="L53" s="255"/>
      <c r="M53" s="256"/>
      <c r="N53" s="183"/>
      <c r="O53" s="255"/>
      <c r="P53" s="30"/>
    </row>
    <row r="54" spans="1:16" x14ac:dyDescent="0.25">
      <c r="A54" s="25">
        <f t="shared" si="0"/>
        <v>45</v>
      </c>
      <c r="B54" s="27"/>
      <c r="C54" s="27"/>
      <c r="D54" s="183"/>
      <c r="E54" s="183"/>
      <c r="F54" s="29"/>
      <c r="G54" s="183"/>
      <c r="H54" s="237"/>
      <c r="I54" s="183"/>
      <c r="J54" s="183"/>
      <c r="K54" s="183"/>
      <c r="L54" s="255"/>
      <c r="M54" s="256"/>
      <c r="N54" s="183"/>
      <c r="O54" s="255"/>
      <c r="P54" s="30"/>
    </row>
    <row r="55" spans="1:16" x14ac:dyDescent="0.25">
      <c r="A55" s="25">
        <f t="shared" si="0"/>
        <v>46</v>
      </c>
      <c r="B55" s="27"/>
      <c r="C55" s="27"/>
      <c r="D55" s="183"/>
      <c r="E55" s="183"/>
      <c r="F55" s="29"/>
      <c r="G55" s="183"/>
      <c r="H55" s="237"/>
      <c r="I55" s="183"/>
      <c r="J55" s="183"/>
      <c r="K55" s="183"/>
      <c r="L55" s="255"/>
      <c r="M55" s="256"/>
      <c r="N55" s="183"/>
      <c r="O55" s="255"/>
      <c r="P55" s="30"/>
    </row>
    <row r="56" spans="1:16" x14ac:dyDescent="0.25">
      <c r="A56" s="25">
        <f t="shared" si="0"/>
        <v>47</v>
      </c>
      <c r="B56" s="27"/>
      <c r="C56" s="27"/>
      <c r="D56" s="183"/>
      <c r="E56" s="183"/>
      <c r="F56" s="29"/>
      <c r="G56" s="183"/>
      <c r="H56" s="237"/>
      <c r="I56" s="183"/>
      <c r="J56" s="183"/>
      <c r="K56" s="183"/>
      <c r="L56" s="255"/>
      <c r="M56" s="256"/>
      <c r="N56" s="183"/>
      <c r="O56" s="255"/>
      <c r="P56" s="30"/>
    </row>
    <row r="57" spans="1:16" x14ac:dyDescent="0.25">
      <c r="A57" s="25">
        <f t="shared" si="0"/>
        <v>48</v>
      </c>
      <c r="B57" s="27"/>
      <c r="C57" s="27"/>
      <c r="D57" s="183"/>
      <c r="E57" s="183"/>
      <c r="F57" s="29"/>
      <c r="G57" s="183"/>
      <c r="H57" s="237"/>
      <c r="I57" s="183"/>
      <c r="J57" s="183"/>
      <c r="K57" s="183"/>
      <c r="L57" s="255"/>
      <c r="M57" s="256"/>
      <c r="N57" s="183"/>
      <c r="O57" s="255"/>
      <c r="P57" s="30"/>
    </row>
    <row r="58" spans="1:16" x14ac:dyDescent="0.25">
      <c r="A58" s="25">
        <f t="shared" si="0"/>
        <v>49</v>
      </c>
      <c r="B58" s="27"/>
      <c r="C58" s="27"/>
      <c r="D58" s="183"/>
      <c r="E58" s="183"/>
      <c r="F58" s="29"/>
      <c r="G58" s="183"/>
      <c r="H58" s="237"/>
      <c r="I58" s="183"/>
      <c r="J58" s="183"/>
      <c r="K58" s="183"/>
      <c r="L58" s="255"/>
      <c r="M58" s="256"/>
      <c r="N58" s="183"/>
      <c r="O58" s="255"/>
      <c r="P58" s="30"/>
    </row>
    <row r="59" spans="1:16" x14ac:dyDescent="0.25">
      <c r="A59" s="25">
        <f t="shared" si="0"/>
        <v>50</v>
      </c>
      <c r="B59" s="27"/>
      <c r="C59" s="27"/>
      <c r="D59" s="183"/>
      <c r="E59" s="183"/>
      <c r="F59" s="29"/>
      <c r="G59" s="183"/>
      <c r="H59" s="237"/>
      <c r="I59" s="183"/>
      <c r="J59" s="183"/>
      <c r="K59" s="183"/>
      <c r="L59" s="255"/>
      <c r="M59" s="256"/>
      <c r="N59" s="183"/>
      <c r="O59" s="255"/>
      <c r="P59" s="30"/>
    </row>
    <row r="60" spans="1:16" x14ac:dyDescent="0.25">
      <c r="A60" s="25">
        <f t="shared" si="0"/>
        <v>51</v>
      </c>
      <c r="B60" s="26" t="s">
        <v>39</v>
      </c>
      <c r="C60" s="27"/>
      <c r="D60" s="183"/>
      <c r="E60" s="183"/>
      <c r="F60" s="29"/>
      <c r="G60" s="183"/>
      <c r="H60" s="237"/>
      <c r="I60" s="183"/>
      <c r="J60" s="183"/>
      <c r="K60" s="183"/>
      <c r="L60" s="255"/>
      <c r="M60" s="256"/>
      <c r="N60" s="183"/>
      <c r="O60" s="255"/>
      <c r="P60" s="30"/>
    </row>
    <row r="61" spans="1:16" x14ac:dyDescent="0.25">
      <c r="A61" s="25">
        <f t="shared" si="0"/>
        <v>52</v>
      </c>
      <c r="B61" s="27"/>
      <c r="C61" s="27"/>
      <c r="D61" s="183"/>
      <c r="E61" s="183"/>
      <c r="F61" s="29"/>
      <c r="G61" s="183"/>
      <c r="H61" s="237"/>
      <c r="I61" s="183"/>
      <c r="J61" s="183"/>
      <c r="K61" s="183"/>
      <c r="L61" s="255"/>
      <c r="M61" s="256"/>
      <c r="N61" s="183"/>
      <c r="O61" s="255"/>
      <c r="P61" s="30"/>
    </row>
    <row r="62" spans="1:16" x14ac:dyDescent="0.25">
      <c r="A62" s="25">
        <f t="shared" si="0"/>
        <v>53</v>
      </c>
      <c r="B62" s="27"/>
      <c r="C62" s="27"/>
      <c r="D62" s="183"/>
      <c r="E62" s="183"/>
      <c r="F62" s="29"/>
      <c r="G62" s="183"/>
      <c r="H62" s="237"/>
      <c r="I62" s="183"/>
      <c r="J62" s="183"/>
      <c r="K62" s="183"/>
      <c r="L62" s="255"/>
      <c r="M62" s="256"/>
      <c r="N62" s="183"/>
      <c r="O62" s="255"/>
      <c r="P62" s="30"/>
    </row>
    <row r="63" spans="1:16" x14ac:dyDescent="0.25">
      <c r="A63" s="25">
        <f t="shared" si="0"/>
        <v>54</v>
      </c>
      <c r="B63" s="27"/>
      <c r="C63" s="27"/>
      <c r="D63" s="183"/>
      <c r="E63" s="183"/>
      <c r="F63" s="29"/>
      <c r="G63" s="183"/>
      <c r="H63" s="237"/>
      <c r="I63" s="183"/>
      <c r="J63" s="183"/>
      <c r="K63" s="183"/>
      <c r="L63" s="255"/>
      <c r="M63" s="256"/>
      <c r="N63" s="183"/>
      <c r="O63" s="255"/>
      <c r="P63" s="30"/>
    </row>
    <row r="64" spans="1:16" x14ac:dyDescent="0.25">
      <c r="A64" s="25">
        <f t="shared" si="0"/>
        <v>55</v>
      </c>
      <c r="B64" s="27"/>
      <c r="C64" s="27"/>
      <c r="D64" s="183"/>
      <c r="E64" s="27"/>
      <c r="F64" s="29"/>
      <c r="G64" s="27"/>
      <c r="H64" s="259"/>
      <c r="I64" s="27"/>
      <c r="J64" s="27"/>
      <c r="K64" s="27"/>
      <c r="L64" s="255"/>
      <c r="M64" s="242"/>
      <c r="N64" s="27"/>
      <c r="O64" s="255"/>
      <c r="P64" s="30"/>
    </row>
    <row r="65" spans="1:16" x14ac:dyDescent="0.25">
      <c r="A65" s="25">
        <f t="shared" si="0"/>
        <v>56</v>
      </c>
      <c r="B65" s="27"/>
      <c r="C65" s="27"/>
      <c r="D65" s="183"/>
      <c r="E65" s="27"/>
      <c r="F65" s="29"/>
      <c r="G65" s="27"/>
      <c r="H65" s="259"/>
      <c r="I65" s="27"/>
      <c r="J65" s="27"/>
      <c r="K65" s="27"/>
      <c r="L65" s="255"/>
      <c r="M65" s="242"/>
      <c r="N65" s="27"/>
      <c r="O65" s="255"/>
      <c r="P65" s="30"/>
    </row>
    <row r="66" spans="1:16" x14ac:dyDescent="0.25">
      <c r="A66" s="25">
        <f t="shared" si="0"/>
        <v>57</v>
      </c>
      <c r="B66" s="27"/>
      <c r="C66" s="27"/>
      <c r="D66" s="183"/>
      <c r="E66" s="27"/>
      <c r="F66" s="29"/>
      <c r="G66" s="27"/>
      <c r="H66" s="259"/>
      <c r="I66" s="27"/>
      <c r="J66" s="27"/>
      <c r="K66" s="27"/>
      <c r="L66" s="255"/>
      <c r="M66" s="242"/>
      <c r="N66" s="27"/>
      <c r="O66" s="255"/>
      <c r="P66" s="30"/>
    </row>
    <row r="67" spans="1:16" x14ac:dyDescent="0.25">
      <c r="A67" s="25">
        <f t="shared" si="0"/>
        <v>58</v>
      </c>
      <c r="B67" s="27"/>
      <c r="C67" s="27"/>
      <c r="D67" s="183"/>
      <c r="E67" s="27"/>
      <c r="F67" s="29"/>
      <c r="G67" s="27"/>
      <c r="H67" s="259"/>
      <c r="I67" s="27"/>
      <c r="J67" s="27"/>
      <c r="K67" s="27"/>
      <c r="L67" s="255"/>
      <c r="M67" s="242"/>
      <c r="N67" s="27"/>
      <c r="O67" s="255"/>
      <c r="P67" s="30"/>
    </row>
    <row r="68" spans="1:16" x14ac:dyDescent="0.25">
      <c r="A68" s="25">
        <f t="shared" si="0"/>
        <v>59</v>
      </c>
      <c r="B68" s="27"/>
      <c r="C68" s="27"/>
      <c r="D68" s="183"/>
      <c r="E68" s="27"/>
      <c r="F68" s="29"/>
      <c r="G68" s="27"/>
      <c r="H68" s="259"/>
      <c r="I68" s="27"/>
      <c r="J68" s="27"/>
      <c r="K68" s="27"/>
      <c r="L68" s="255"/>
      <c r="M68" s="242"/>
      <c r="N68" s="27"/>
      <c r="O68" s="255"/>
      <c r="P68" s="30"/>
    </row>
    <row r="69" spans="1:16" x14ac:dyDescent="0.25">
      <c r="A69" s="25">
        <f t="shared" si="0"/>
        <v>60</v>
      </c>
      <c r="B69" s="27"/>
      <c r="C69" s="27"/>
      <c r="D69" s="183"/>
      <c r="E69" s="27"/>
      <c r="F69" s="29"/>
      <c r="G69" s="27"/>
      <c r="H69" s="259"/>
      <c r="I69" s="27"/>
      <c r="J69" s="27"/>
      <c r="K69" s="27"/>
      <c r="L69" s="255"/>
      <c r="M69" s="242"/>
      <c r="N69" s="27"/>
      <c r="O69" s="255"/>
      <c r="P69" s="30"/>
    </row>
    <row r="70" spans="1:16" x14ac:dyDescent="0.25">
      <c r="A70" s="25">
        <f t="shared" si="0"/>
        <v>61</v>
      </c>
      <c r="B70" s="27"/>
      <c r="C70" s="27"/>
      <c r="D70" s="183"/>
      <c r="E70" s="27"/>
      <c r="F70" s="29"/>
      <c r="G70" s="27"/>
      <c r="H70" s="259"/>
      <c r="I70" s="27"/>
      <c r="J70" s="27"/>
      <c r="K70" s="27"/>
      <c r="L70" s="255"/>
      <c r="M70" s="242"/>
      <c r="N70" s="27"/>
      <c r="O70" s="255"/>
      <c r="P70" s="30"/>
    </row>
    <row r="71" spans="1:16" x14ac:dyDescent="0.25">
      <c r="A71" s="25">
        <f t="shared" si="0"/>
        <v>62</v>
      </c>
      <c r="B71" s="27"/>
      <c r="C71" s="27"/>
      <c r="D71" s="183"/>
      <c r="E71" s="27"/>
      <c r="F71" s="29"/>
      <c r="G71" s="27"/>
      <c r="H71" s="259"/>
      <c r="I71" s="27"/>
      <c r="J71" s="27"/>
      <c r="K71" s="27"/>
      <c r="L71" s="255"/>
      <c r="M71" s="242"/>
      <c r="N71" s="27"/>
      <c r="O71" s="255"/>
      <c r="P71" s="30"/>
    </row>
    <row r="72" spans="1:16" x14ac:dyDescent="0.25">
      <c r="A72" s="25">
        <f t="shared" si="0"/>
        <v>63</v>
      </c>
      <c r="B72" s="27"/>
      <c r="C72" s="27"/>
      <c r="D72" s="183"/>
      <c r="E72" s="27"/>
      <c r="F72" s="29"/>
      <c r="G72" s="27"/>
      <c r="H72" s="259"/>
      <c r="I72" s="27"/>
      <c r="J72" s="27"/>
      <c r="K72" s="27"/>
      <c r="L72" s="255"/>
      <c r="M72" s="242"/>
      <c r="N72" s="27"/>
      <c r="O72" s="255"/>
      <c r="P72" s="30"/>
    </row>
    <row r="73" spans="1:16" x14ac:dyDescent="0.25">
      <c r="A73" s="25">
        <f t="shared" si="0"/>
        <v>64</v>
      </c>
      <c r="B73" s="27"/>
      <c r="C73" s="27"/>
      <c r="D73" s="183"/>
      <c r="E73" s="27"/>
      <c r="F73" s="29"/>
      <c r="G73" s="27"/>
      <c r="H73" s="259"/>
      <c r="I73" s="27"/>
      <c r="J73" s="27"/>
      <c r="K73" s="27"/>
      <c r="L73" s="255"/>
      <c r="M73" s="242"/>
      <c r="N73" s="27"/>
      <c r="O73" s="255"/>
      <c r="P73" s="30"/>
    </row>
    <row r="74" spans="1:16" x14ac:dyDescent="0.25">
      <c r="A74" s="25">
        <f t="shared" si="0"/>
        <v>65</v>
      </c>
      <c r="B74" s="27"/>
      <c r="C74" s="27"/>
      <c r="D74" s="183"/>
      <c r="E74" s="27"/>
      <c r="F74" s="29"/>
      <c r="G74" s="27"/>
      <c r="H74" s="259"/>
      <c r="I74" s="27"/>
      <c r="J74" s="27"/>
      <c r="K74" s="27"/>
      <c r="L74" s="255"/>
      <c r="M74" s="242"/>
      <c r="N74" s="27"/>
      <c r="O74" s="255"/>
      <c r="P74" s="30"/>
    </row>
    <row r="75" spans="1:16" x14ac:dyDescent="0.25">
      <c r="A75" s="25">
        <f t="shared" ref="A75:A86" si="1">A74+1</f>
        <v>66</v>
      </c>
      <c r="B75" s="27"/>
      <c r="C75" s="27"/>
      <c r="D75" s="183"/>
      <c r="E75" s="27"/>
      <c r="F75" s="29"/>
      <c r="G75" s="27"/>
      <c r="H75" s="259"/>
      <c r="I75" s="27"/>
      <c r="J75" s="27"/>
      <c r="K75" s="27"/>
      <c r="L75" s="255"/>
      <c r="M75" s="242"/>
      <c r="N75" s="27"/>
      <c r="O75" s="255"/>
      <c r="P75" s="30"/>
    </row>
    <row r="76" spans="1:16" x14ac:dyDescent="0.25">
      <c r="A76" s="25">
        <f t="shared" si="1"/>
        <v>67</v>
      </c>
      <c r="B76" s="27"/>
      <c r="C76" s="27"/>
      <c r="D76" s="183"/>
      <c r="E76" s="27"/>
      <c r="F76" s="29"/>
      <c r="G76" s="27"/>
      <c r="H76" s="259"/>
      <c r="I76" s="27"/>
      <c r="J76" s="27"/>
      <c r="K76" s="27"/>
      <c r="L76" s="255"/>
      <c r="M76" s="242"/>
      <c r="N76" s="27"/>
      <c r="O76" s="255"/>
      <c r="P76" s="30"/>
    </row>
    <row r="77" spans="1:16" x14ac:dyDescent="0.25">
      <c r="A77" s="25">
        <f t="shared" si="1"/>
        <v>68</v>
      </c>
      <c r="B77" s="27"/>
      <c r="C77" s="27"/>
      <c r="D77" s="183"/>
      <c r="E77" s="27"/>
      <c r="F77" s="29"/>
      <c r="G77" s="27"/>
      <c r="H77" s="259"/>
      <c r="I77" s="27"/>
      <c r="J77" s="27"/>
      <c r="K77" s="27"/>
      <c r="L77" s="255"/>
      <c r="M77" s="242"/>
      <c r="N77" s="27"/>
      <c r="O77" s="255"/>
      <c r="P77" s="30"/>
    </row>
    <row r="78" spans="1:16" x14ac:dyDescent="0.25">
      <c r="A78" s="25">
        <f t="shared" si="1"/>
        <v>69</v>
      </c>
      <c r="B78" s="27"/>
      <c r="C78" s="27"/>
      <c r="D78" s="183"/>
      <c r="E78" s="27"/>
      <c r="F78" s="29"/>
      <c r="G78" s="27"/>
      <c r="H78" s="259"/>
      <c r="I78" s="27"/>
      <c r="J78" s="27"/>
      <c r="K78" s="27"/>
      <c r="L78" s="255"/>
      <c r="M78" s="242"/>
      <c r="N78" s="27"/>
      <c r="O78" s="255"/>
      <c r="P78" s="30"/>
    </row>
    <row r="79" spans="1:16" x14ac:dyDescent="0.25">
      <c r="A79" s="25">
        <f t="shared" si="1"/>
        <v>70</v>
      </c>
      <c r="B79" s="27"/>
      <c r="C79" s="27"/>
      <c r="D79" s="183"/>
      <c r="E79" s="27"/>
      <c r="F79" s="29"/>
      <c r="G79" s="27"/>
      <c r="H79" s="259"/>
      <c r="I79" s="27"/>
      <c r="J79" s="27"/>
      <c r="K79" s="27"/>
      <c r="L79" s="255"/>
      <c r="M79" s="242"/>
      <c r="N79" s="27"/>
      <c r="O79" s="255"/>
      <c r="P79" s="30"/>
    </row>
    <row r="80" spans="1:16" x14ac:dyDescent="0.25">
      <c r="A80" s="25">
        <f t="shared" si="1"/>
        <v>71</v>
      </c>
      <c r="B80" s="27"/>
      <c r="C80" s="27"/>
      <c r="D80" s="183"/>
      <c r="E80" s="27"/>
      <c r="F80" s="29"/>
      <c r="G80" s="27"/>
      <c r="H80" s="259"/>
      <c r="I80" s="27"/>
      <c r="J80" s="27"/>
      <c r="K80" s="27"/>
      <c r="L80" s="255"/>
      <c r="M80" s="242"/>
      <c r="N80" s="27"/>
      <c r="O80" s="255"/>
      <c r="P80" s="30"/>
    </row>
    <row r="81" spans="1:16" x14ac:dyDescent="0.25">
      <c r="A81" s="25">
        <f t="shared" si="1"/>
        <v>72</v>
      </c>
      <c r="B81" s="27"/>
      <c r="C81" s="27"/>
      <c r="D81" s="183"/>
      <c r="E81" s="27"/>
      <c r="F81" s="29"/>
      <c r="G81" s="27"/>
      <c r="H81" s="259"/>
      <c r="I81" s="27"/>
      <c r="J81" s="27"/>
      <c r="K81" s="27"/>
      <c r="L81" s="255"/>
      <c r="M81" s="242"/>
      <c r="N81" s="27"/>
      <c r="O81" s="255"/>
      <c r="P81" s="30"/>
    </row>
    <row r="82" spans="1:16" x14ac:dyDescent="0.25">
      <c r="A82" s="25">
        <f t="shared" si="1"/>
        <v>73</v>
      </c>
      <c r="B82" s="27"/>
      <c r="C82" s="27"/>
      <c r="D82" s="183"/>
      <c r="E82" s="27"/>
      <c r="F82" s="29"/>
      <c r="G82" s="27"/>
      <c r="H82" s="259"/>
      <c r="I82" s="27"/>
      <c r="J82" s="27"/>
      <c r="K82" s="27"/>
      <c r="L82" s="255"/>
      <c r="M82" s="242"/>
      <c r="N82" s="27"/>
      <c r="O82" s="255"/>
      <c r="P82" s="30"/>
    </row>
    <row r="83" spans="1:16" x14ac:dyDescent="0.25">
      <c r="A83" s="25">
        <f t="shared" si="1"/>
        <v>74</v>
      </c>
      <c r="B83" s="27"/>
      <c r="C83" s="27"/>
      <c r="D83" s="183"/>
      <c r="E83" s="27"/>
      <c r="F83" s="29"/>
      <c r="G83" s="27"/>
      <c r="H83" s="259"/>
      <c r="I83" s="27"/>
      <c r="J83" s="27"/>
      <c r="K83" s="27"/>
      <c r="L83" s="255"/>
      <c r="M83" s="242"/>
      <c r="N83" s="27"/>
      <c r="O83" s="255"/>
      <c r="P83" s="30"/>
    </row>
    <row r="84" spans="1:16" x14ac:dyDescent="0.25">
      <c r="A84" s="25">
        <f t="shared" si="1"/>
        <v>75</v>
      </c>
      <c r="B84" s="27"/>
      <c r="C84" s="27"/>
      <c r="D84" s="183"/>
      <c r="E84" s="27"/>
      <c r="F84" s="29"/>
      <c r="G84" s="27"/>
      <c r="H84" s="259"/>
      <c r="I84" s="27"/>
      <c r="J84" s="27"/>
      <c r="K84" s="27"/>
      <c r="L84" s="255"/>
      <c r="M84" s="242"/>
      <c r="N84" s="27"/>
      <c r="O84" s="255"/>
      <c r="P84" s="30"/>
    </row>
    <row r="85" spans="1:16" x14ac:dyDescent="0.25">
      <c r="A85" s="25">
        <f t="shared" si="1"/>
        <v>76</v>
      </c>
      <c r="B85" s="27"/>
      <c r="C85" s="27"/>
      <c r="D85" s="183"/>
      <c r="E85" s="27"/>
      <c r="F85" s="29"/>
      <c r="G85" s="27"/>
      <c r="H85" s="259"/>
      <c r="I85" s="27"/>
      <c r="J85" s="27"/>
      <c r="K85" s="27"/>
      <c r="L85" s="255"/>
      <c r="M85" s="242"/>
      <c r="N85" s="27"/>
      <c r="O85" s="255"/>
      <c r="P85" s="30"/>
    </row>
    <row r="86" spans="1:16" ht="16.5" thickBot="1" x14ac:dyDescent="0.3">
      <c r="A86" s="25">
        <f t="shared" si="1"/>
        <v>77</v>
      </c>
      <c r="B86" s="27"/>
      <c r="C86" s="27"/>
      <c r="D86" s="183"/>
      <c r="E86" s="27"/>
      <c r="F86" s="29"/>
      <c r="G86" s="27"/>
      <c r="H86" s="259"/>
      <c r="I86" s="27"/>
      <c r="J86" s="27"/>
      <c r="K86" s="27"/>
      <c r="L86" s="255"/>
      <c r="M86" s="246"/>
      <c r="N86" s="86"/>
      <c r="O86" s="260"/>
      <c r="P86" s="86"/>
    </row>
    <row r="87" spans="1:16" ht="16.5" thickTop="1" x14ac:dyDescent="0.25">
      <c r="A87" s="175"/>
      <c r="B87" s="138"/>
      <c r="C87" s="138"/>
      <c r="D87" s="139"/>
      <c r="E87" s="138"/>
      <c r="F87" s="160"/>
      <c r="G87" s="138"/>
      <c r="H87" s="138"/>
      <c r="I87" s="138"/>
      <c r="J87" s="138"/>
      <c r="K87" s="138"/>
      <c r="L87" s="141"/>
      <c r="M87" s="87"/>
      <c r="N87" s="87"/>
      <c r="O87" s="88"/>
      <c r="P87" s="88"/>
    </row>
    <row r="88" spans="1:16" ht="16.5" thickBot="1" x14ac:dyDescent="0.3">
      <c r="A88" s="178"/>
      <c r="B88" s="143"/>
      <c r="C88" s="143"/>
      <c r="D88" s="145"/>
      <c r="E88" s="143"/>
      <c r="F88" s="165"/>
      <c r="G88" s="143"/>
      <c r="H88" s="143"/>
      <c r="I88" s="143"/>
      <c r="J88" s="143"/>
      <c r="K88" s="143"/>
      <c r="L88" s="147"/>
      <c r="M88" s="87"/>
      <c r="N88" s="89" t="s">
        <v>2417</v>
      </c>
      <c r="O88" s="90"/>
      <c r="P88" s="91"/>
    </row>
    <row r="89" spans="1:16" ht="16.5" thickTop="1" x14ac:dyDescent="0.25">
      <c r="A89" s="178"/>
      <c r="B89" s="143"/>
      <c r="C89" s="143"/>
      <c r="D89" s="145"/>
      <c r="E89" s="179"/>
      <c r="F89" s="180"/>
      <c r="G89" s="179"/>
      <c r="H89" s="179"/>
      <c r="I89" s="143"/>
      <c r="J89" s="143"/>
      <c r="K89" s="143"/>
      <c r="L89" s="147"/>
      <c r="M89" s="87"/>
      <c r="N89" s="92"/>
      <c r="O89" s="93"/>
      <c r="P89" s="94"/>
    </row>
    <row r="90" spans="1:16" ht="18" x14ac:dyDescent="0.3">
      <c r="A90" s="178"/>
      <c r="B90" s="143"/>
      <c r="C90" s="143"/>
      <c r="D90" s="145"/>
      <c r="E90" s="179"/>
      <c r="F90" s="180"/>
      <c r="G90" s="179"/>
      <c r="H90" s="179"/>
      <c r="I90" s="143"/>
      <c r="J90" s="143"/>
      <c r="K90" s="143"/>
      <c r="L90" s="147"/>
      <c r="M90" s="87"/>
      <c r="N90" s="63" t="s">
        <v>427</v>
      </c>
      <c r="O90" s="229"/>
      <c r="P90" s="65">
        <f>SUM(L10:L86)</f>
        <v>33.139999999999993</v>
      </c>
    </row>
    <row r="91" spans="1:16" ht="18" x14ac:dyDescent="0.3">
      <c r="A91" s="178"/>
      <c r="B91" s="143"/>
      <c r="C91" s="143"/>
      <c r="D91" s="145"/>
      <c r="E91" s="179"/>
      <c r="F91" s="180"/>
      <c r="G91" s="179"/>
      <c r="H91" s="179"/>
      <c r="I91" s="143"/>
      <c r="J91" s="143"/>
      <c r="K91" s="143"/>
      <c r="L91" s="147"/>
      <c r="M91" s="87"/>
      <c r="N91" s="63" t="s">
        <v>428</v>
      </c>
      <c r="O91" s="229"/>
      <c r="P91" s="65">
        <f>SUM(O10:O87)</f>
        <v>82.4</v>
      </c>
    </row>
    <row r="92" spans="1:16" ht="18" x14ac:dyDescent="0.3">
      <c r="A92" s="178"/>
      <c r="B92" s="143"/>
      <c r="C92" s="143"/>
      <c r="D92" s="145"/>
      <c r="E92" s="143"/>
      <c r="F92" s="165"/>
      <c r="G92" s="143"/>
      <c r="H92" s="143"/>
      <c r="I92" s="143"/>
      <c r="J92" s="143"/>
      <c r="K92" s="143"/>
      <c r="L92" s="147"/>
      <c r="M92" s="87"/>
      <c r="N92" s="63" t="s">
        <v>429</v>
      </c>
      <c r="O92" s="229"/>
      <c r="P92" s="230">
        <f>IF(SUM(P10:P87)&gt;0,SUM(P10:P87)," ")</f>
        <v>82</v>
      </c>
    </row>
    <row r="93" spans="1:16" ht="16.5" thickBot="1" x14ac:dyDescent="0.3">
      <c r="A93" s="181"/>
      <c r="B93" s="149"/>
      <c r="C93" s="149"/>
      <c r="D93" s="150"/>
      <c r="E93" s="149"/>
      <c r="F93" s="182"/>
      <c r="G93" s="149"/>
      <c r="H93" s="149"/>
      <c r="I93" s="149"/>
      <c r="J93" s="149"/>
      <c r="K93" s="149"/>
      <c r="L93" s="151"/>
      <c r="M93" s="87"/>
      <c r="N93" s="95" t="s">
        <v>558</v>
      </c>
      <c r="O93" s="93"/>
      <c r="P93" s="96">
        <f>SUM(J10:J86)</f>
        <v>15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53"/>
      <c r="N94" s="153"/>
      <c r="O94" s="154"/>
      <c r="P94" s="155"/>
    </row>
  </sheetData>
  <printOptions gridLinesSet="0"/>
  <pageMargins left="0.65" right="0.35" top="0.75" bottom="0.55000000000000004" header="0.5" footer="0.5"/>
  <pageSetup scale="46" orientation="portrait" horizontalDpi="300" verticalDpi="300" r:id="rId1"/>
  <headerFooter alignWithMargins="0">
    <oddHeader>&amp;L&amp;D</oddHeader>
    <oddFooter xml:space="preserve">&amp;LFDCINV19.XLS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432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6" t="s">
        <v>63</v>
      </c>
      <c r="D10" s="28">
        <v>550</v>
      </c>
      <c r="E10" s="27"/>
      <c r="F10" s="29">
        <v>0.05</v>
      </c>
      <c r="G10" s="26" t="s">
        <v>433</v>
      </c>
      <c r="H10" s="26" t="s">
        <v>434</v>
      </c>
      <c r="I10" s="26" t="s">
        <v>84</v>
      </c>
      <c r="J10" s="28">
        <v>1</v>
      </c>
      <c r="K10" s="26" t="s">
        <v>199</v>
      </c>
      <c r="L10" s="30">
        <v>0.05</v>
      </c>
      <c r="M10" s="31" t="s">
        <v>63</v>
      </c>
      <c r="N10" s="26" t="s">
        <v>435</v>
      </c>
      <c r="O10" s="30">
        <v>0.25</v>
      </c>
      <c r="P10" s="30">
        <v>1</v>
      </c>
    </row>
    <row r="11" spans="1:16" x14ac:dyDescent="0.25">
      <c r="A11" s="25">
        <v>2</v>
      </c>
      <c r="B11" s="26" t="s">
        <v>86</v>
      </c>
      <c r="C11" s="26" t="s">
        <v>63</v>
      </c>
      <c r="D11" s="28">
        <v>547</v>
      </c>
      <c r="E11" s="27"/>
      <c r="F11" s="29">
        <v>1.2500000000000001E-2</v>
      </c>
      <c r="G11" s="26" t="s">
        <v>436</v>
      </c>
      <c r="H11" s="26" t="s">
        <v>434</v>
      </c>
      <c r="I11" s="26" t="s">
        <v>84</v>
      </c>
      <c r="J11" s="28">
        <v>1</v>
      </c>
      <c r="K11" s="26" t="s">
        <v>199</v>
      </c>
      <c r="L11" s="30">
        <v>0.05</v>
      </c>
      <c r="M11" s="31" t="s">
        <v>63</v>
      </c>
      <c r="N11" s="26" t="s">
        <v>49</v>
      </c>
      <c r="O11" s="30">
        <v>0.25</v>
      </c>
      <c r="P11" s="30">
        <v>1</v>
      </c>
    </row>
    <row r="12" spans="1:16" x14ac:dyDescent="0.25">
      <c r="A12" s="79" t="s">
        <v>39</v>
      </c>
      <c r="B12" s="26" t="s">
        <v>200</v>
      </c>
      <c r="C12" s="27"/>
      <c r="D12" s="28">
        <v>1036</v>
      </c>
      <c r="E12" s="27" t="s">
        <v>1008</v>
      </c>
      <c r="F12" s="29">
        <v>0.04</v>
      </c>
      <c r="G12" s="26" t="s">
        <v>437</v>
      </c>
      <c r="H12" s="27"/>
      <c r="I12" s="27"/>
      <c r="J12" s="28">
        <v>1</v>
      </c>
      <c r="K12" s="26" t="s">
        <v>53</v>
      </c>
      <c r="L12" s="30"/>
      <c r="M12" s="26" t="s">
        <v>39</v>
      </c>
      <c r="N12" s="27"/>
      <c r="O12" s="30"/>
      <c r="P12" s="30">
        <v>1.5</v>
      </c>
    </row>
    <row r="13" spans="1:16" x14ac:dyDescent="0.25">
      <c r="A13" s="25">
        <v>3</v>
      </c>
      <c r="B13" s="26" t="s">
        <v>86</v>
      </c>
      <c r="C13" s="26" t="s">
        <v>63</v>
      </c>
      <c r="D13" s="28">
        <v>549</v>
      </c>
      <c r="E13" s="27"/>
      <c r="F13" s="29">
        <v>0.04</v>
      </c>
      <c r="G13" s="26" t="s">
        <v>438</v>
      </c>
      <c r="H13" s="26" t="s">
        <v>439</v>
      </c>
      <c r="I13" s="26" t="s">
        <v>84</v>
      </c>
      <c r="J13" s="28">
        <v>1</v>
      </c>
      <c r="K13" s="26" t="s">
        <v>199</v>
      </c>
      <c r="L13" s="30">
        <v>0.05</v>
      </c>
      <c r="M13" s="31" t="s">
        <v>63</v>
      </c>
      <c r="N13" s="26" t="s">
        <v>49</v>
      </c>
      <c r="O13" s="30">
        <v>0.25</v>
      </c>
      <c r="P13" s="30">
        <v>1</v>
      </c>
    </row>
    <row r="14" spans="1:16" x14ac:dyDescent="0.25">
      <c r="A14" s="79" t="s">
        <v>39</v>
      </c>
      <c r="B14" s="26" t="s">
        <v>200</v>
      </c>
      <c r="C14" s="27"/>
      <c r="D14" s="28">
        <v>1209</v>
      </c>
      <c r="E14" s="27"/>
      <c r="F14" s="29">
        <v>0.01</v>
      </c>
      <c r="G14" s="26" t="s">
        <v>440</v>
      </c>
      <c r="H14" s="27"/>
      <c r="I14" s="27"/>
      <c r="J14" s="28">
        <v>1</v>
      </c>
      <c r="K14" s="26" t="s">
        <v>53</v>
      </c>
      <c r="L14" s="30"/>
      <c r="M14" s="26" t="s">
        <v>39</v>
      </c>
      <c r="N14" s="27"/>
      <c r="O14" s="30"/>
      <c r="P14" s="30">
        <v>1</v>
      </c>
    </row>
    <row r="15" spans="1:16" x14ac:dyDescent="0.25">
      <c r="A15" s="25">
        <v>4</v>
      </c>
      <c r="B15" s="27"/>
      <c r="C15" s="26" t="s">
        <v>223</v>
      </c>
      <c r="D15" s="28">
        <v>37</v>
      </c>
      <c r="E15" s="27"/>
      <c r="F15" s="29">
        <v>0.08</v>
      </c>
      <c r="G15" s="26" t="s">
        <v>441</v>
      </c>
      <c r="H15" s="26" t="s">
        <v>442</v>
      </c>
      <c r="I15" s="26" t="s">
        <v>84</v>
      </c>
      <c r="J15" s="28">
        <v>1</v>
      </c>
      <c r="K15" s="26" t="s">
        <v>199</v>
      </c>
      <c r="L15" s="30">
        <v>0.08</v>
      </c>
      <c r="M15" s="31" t="s">
        <v>63</v>
      </c>
      <c r="N15" s="26" t="s">
        <v>85</v>
      </c>
      <c r="O15" s="30">
        <v>0.25</v>
      </c>
      <c r="P15" s="30">
        <v>1</v>
      </c>
    </row>
    <row r="16" spans="1:16" x14ac:dyDescent="0.25">
      <c r="A16" s="25">
        <v>5</v>
      </c>
      <c r="B16" s="27"/>
      <c r="C16" s="27"/>
      <c r="D16" s="28">
        <v>1261</v>
      </c>
      <c r="E16" s="27"/>
      <c r="F16" s="29">
        <v>0.05</v>
      </c>
      <c r="G16" s="26" t="s">
        <v>443</v>
      </c>
      <c r="H16" s="26" t="s">
        <v>444</v>
      </c>
      <c r="I16" s="80" t="s">
        <v>445</v>
      </c>
      <c r="J16" s="28">
        <v>1</v>
      </c>
      <c r="K16" s="26" t="s">
        <v>53</v>
      </c>
      <c r="L16" s="30">
        <v>0.05</v>
      </c>
      <c r="M16" s="31" t="s">
        <v>63</v>
      </c>
      <c r="N16" s="26" t="s">
        <v>319</v>
      </c>
      <c r="O16" s="30">
        <v>0.25</v>
      </c>
      <c r="P16" s="30">
        <v>1</v>
      </c>
    </row>
    <row r="17" spans="1:16" x14ac:dyDescent="0.25">
      <c r="A17" s="25">
        <v>6</v>
      </c>
      <c r="B17" s="27"/>
      <c r="C17" s="27"/>
      <c r="D17" s="28">
        <v>1262</v>
      </c>
      <c r="E17" s="27"/>
      <c r="F17" s="29">
        <v>0.05</v>
      </c>
      <c r="G17" s="26" t="s">
        <v>446</v>
      </c>
      <c r="H17" s="26" t="s">
        <v>447</v>
      </c>
      <c r="I17" s="26" t="s">
        <v>84</v>
      </c>
      <c r="J17" s="28">
        <v>1</v>
      </c>
      <c r="K17" s="26" t="s">
        <v>53</v>
      </c>
      <c r="L17" s="30">
        <v>0.05</v>
      </c>
      <c r="M17" s="31" t="s">
        <v>44</v>
      </c>
      <c r="N17" s="26" t="s">
        <v>49</v>
      </c>
      <c r="O17" s="30">
        <v>0.25</v>
      </c>
      <c r="P17" s="30">
        <v>1.25</v>
      </c>
    </row>
    <row r="18" spans="1:16" x14ac:dyDescent="0.25">
      <c r="A18" s="25">
        <v>7</v>
      </c>
      <c r="B18" s="27"/>
      <c r="C18" s="27"/>
      <c r="D18" s="28">
        <v>1059</v>
      </c>
      <c r="E18" s="26" t="s">
        <v>44</v>
      </c>
      <c r="F18" s="29">
        <v>0.25</v>
      </c>
      <c r="G18" s="26" t="s">
        <v>138</v>
      </c>
      <c r="H18" s="26" t="s">
        <v>448</v>
      </c>
      <c r="I18" s="26" t="s">
        <v>84</v>
      </c>
      <c r="J18" s="28">
        <v>1</v>
      </c>
      <c r="K18" s="26" t="s">
        <v>148</v>
      </c>
      <c r="L18" s="30">
        <v>0.25</v>
      </c>
      <c r="M18" s="31" t="s">
        <v>44</v>
      </c>
      <c r="N18" s="26" t="s">
        <v>449</v>
      </c>
      <c r="O18" s="30">
        <v>0.25</v>
      </c>
      <c r="P18" s="30">
        <v>1.25</v>
      </c>
    </row>
    <row r="19" spans="1:16" x14ac:dyDescent="0.25">
      <c r="A19" s="25">
        <v>8</v>
      </c>
      <c r="B19" s="27"/>
      <c r="C19" s="27"/>
      <c r="D19" s="28">
        <v>1263</v>
      </c>
      <c r="E19" s="27"/>
      <c r="F19" s="29">
        <v>0.05</v>
      </c>
      <c r="G19" s="26" t="s">
        <v>450</v>
      </c>
      <c r="H19" s="26" t="s">
        <v>451</v>
      </c>
      <c r="I19" s="26" t="s">
        <v>84</v>
      </c>
      <c r="J19" s="28">
        <v>1</v>
      </c>
      <c r="K19" s="26" t="s">
        <v>53</v>
      </c>
      <c r="L19" s="30">
        <v>0.05</v>
      </c>
      <c r="M19" s="31" t="s">
        <v>44</v>
      </c>
      <c r="N19" s="26" t="s">
        <v>49</v>
      </c>
      <c r="O19" s="30">
        <v>0.25</v>
      </c>
      <c r="P19" s="30">
        <v>2.5</v>
      </c>
    </row>
    <row r="20" spans="1:16" x14ac:dyDescent="0.25">
      <c r="A20" s="25">
        <v>9</v>
      </c>
      <c r="B20" s="27"/>
      <c r="C20" s="27"/>
      <c r="D20" s="28">
        <v>1182</v>
      </c>
      <c r="E20" s="27"/>
      <c r="F20" s="29">
        <v>0.05</v>
      </c>
      <c r="G20" s="26" t="s">
        <v>452</v>
      </c>
      <c r="H20" s="26" t="s">
        <v>453</v>
      </c>
      <c r="I20" s="80" t="s">
        <v>454</v>
      </c>
      <c r="J20" s="28">
        <v>1</v>
      </c>
      <c r="K20" s="26" t="s">
        <v>53</v>
      </c>
      <c r="L20" s="30">
        <v>0.05</v>
      </c>
      <c r="M20" s="31" t="s">
        <v>63</v>
      </c>
      <c r="N20" s="26" t="s">
        <v>455</v>
      </c>
      <c r="O20" s="30">
        <v>0.25</v>
      </c>
      <c r="P20" s="30">
        <v>4</v>
      </c>
    </row>
    <row r="21" spans="1:16" x14ac:dyDescent="0.25">
      <c r="A21" s="25">
        <v>10</v>
      </c>
      <c r="B21" s="27"/>
      <c r="C21" s="27"/>
      <c r="D21" s="28">
        <v>1182</v>
      </c>
      <c r="E21" s="27"/>
      <c r="F21" s="29">
        <v>0.05</v>
      </c>
      <c r="G21" s="26" t="s">
        <v>452</v>
      </c>
      <c r="H21" s="26" t="s">
        <v>453</v>
      </c>
      <c r="I21" s="80" t="s">
        <v>454</v>
      </c>
      <c r="J21" s="28">
        <v>1</v>
      </c>
      <c r="K21" s="26" t="s">
        <v>53</v>
      </c>
      <c r="L21" s="30">
        <v>0.05</v>
      </c>
      <c r="M21" s="31" t="s">
        <v>63</v>
      </c>
      <c r="N21" s="26" t="s">
        <v>455</v>
      </c>
      <c r="O21" s="30">
        <v>0.25</v>
      </c>
      <c r="P21" s="30">
        <v>4</v>
      </c>
    </row>
    <row r="22" spans="1:16" x14ac:dyDescent="0.25">
      <c r="A22" s="25">
        <v>11</v>
      </c>
      <c r="B22" s="27"/>
      <c r="C22" s="27"/>
      <c r="D22" s="28">
        <v>1182</v>
      </c>
      <c r="E22" s="27"/>
      <c r="F22" s="29">
        <v>0.05</v>
      </c>
      <c r="G22" s="26" t="s">
        <v>452</v>
      </c>
      <c r="H22" s="26" t="s">
        <v>453</v>
      </c>
      <c r="I22" s="80" t="s">
        <v>454</v>
      </c>
      <c r="J22" s="28">
        <v>1</v>
      </c>
      <c r="K22" s="26" t="s">
        <v>53</v>
      </c>
      <c r="L22" s="30">
        <v>0.05</v>
      </c>
      <c r="M22" s="31" t="s">
        <v>63</v>
      </c>
      <c r="N22" s="26" t="s">
        <v>455</v>
      </c>
      <c r="O22" s="30">
        <v>0.25</v>
      </c>
      <c r="P22" s="30">
        <v>4</v>
      </c>
    </row>
    <row r="23" spans="1:16" x14ac:dyDescent="0.25">
      <c r="A23" s="25">
        <v>12</v>
      </c>
      <c r="B23" s="27"/>
      <c r="C23" s="27"/>
      <c r="D23" s="28">
        <v>1182</v>
      </c>
      <c r="E23" s="27"/>
      <c r="F23" s="29">
        <v>0.05</v>
      </c>
      <c r="G23" s="26" t="s">
        <v>452</v>
      </c>
      <c r="H23" s="26" t="s">
        <v>453</v>
      </c>
      <c r="I23" s="80" t="s">
        <v>454</v>
      </c>
      <c r="J23" s="28">
        <v>1</v>
      </c>
      <c r="K23" s="26" t="s">
        <v>53</v>
      </c>
      <c r="L23" s="30">
        <v>0.05</v>
      </c>
      <c r="M23" s="31" t="s">
        <v>63</v>
      </c>
      <c r="N23" s="26" t="s">
        <v>455</v>
      </c>
      <c r="O23" s="30">
        <v>0.25</v>
      </c>
      <c r="P23" s="30">
        <v>4</v>
      </c>
    </row>
    <row r="24" spans="1:16" x14ac:dyDescent="0.25">
      <c r="A24" s="32"/>
      <c r="B24" s="27"/>
      <c r="C24" s="27"/>
      <c r="D24" s="27"/>
      <c r="E24" s="27"/>
      <c r="F24" s="81" t="s">
        <v>456</v>
      </c>
      <c r="G24" s="82"/>
      <c r="H24" s="82"/>
      <c r="I24" s="82"/>
      <c r="J24" s="82"/>
      <c r="K24" s="82"/>
      <c r="L24" s="83"/>
      <c r="M24" s="82"/>
      <c r="N24" s="82"/>
      <c r="O24" s="84"/>
      <c r="P24" s="30"/>
    </row>
    <row r="25" spans="1:16" x14ac:dyDescent="0.25">
      <c r="A25" s="25">
        <v>13</v>
      </c>
      <c r="B25" s="27"/>
      <c r="C25" s="27"/>
      <c r="D25" s="28">
        <v>1182</v>
      </c>
      <c r="E25" s="27"/>
      <c r="F25" s="29">
        <v>0.05</v>
      </c>
      <c r="G25" s="26" t="s">
        <v>452</v>
      </c>
      <c r="H25" s="26" t="s">
        <v>453</v>
      </c>
      <c r="I25" s="85" t="s">
        <v>42</v>
      </c>
      <c r="J25" s="28">
        <v>1</v>
      </c>
      <c r="K25" s="26" t="s">
        <v>53</v>
      </c>
      <c r="L25" s="30">
        <v>0.05</v>
      </c>
      <c r="M25" s="31" t="s">
        <v>63</v>
      </c>
      <c r="N25" s="26" t="s">
        <v>455</v>
      </c>
      <c r="O25" s="30">
        <v>0.25</v>
      </c>
      <c r="P25" s="30">
        <v>4</v>
      </c>
    </row>
    <row r="26" spans="1:16" x14ac:dyDescent="0.25">
      <c r="A26" s="25">
        <v>14</v>
      </c>
      <c r="B26" s="27"/>
      <c r="C26" s="27"/>
      <c r="D26" s="28">
        <v>1264</v>
      </c>
      <c r="E26" s="27"/>
      <c r="F26" s="29">
        <v>0.05</v>
      </c>
      <c r="G26" s="26" t="s">
        <v>457</v>
      </c>
      <c r="H26" s="26" t="s">
        <v>458</v>
      </c>
      <c r="I26" s="26" t="s">
        <v>48</v>
      </c>
      <c r="J26" s="28">
        <v>1</v>
      </c>
      <c r="K26" s="26" t="s">
        <v>53</v>
      </c>
      <c r="L26" s="30">
        <v>0.05</v>
      </c>
      <c r="M26" s="31" t="s">
        <v>63</v>
      </c>
      <c r="N26" s="26" t="s">
        <v>459</v>
      </c>
      <c r="O26" s="30">
        <v>0.25</v>
      </c>
      <c r="P26" s="30">
        <v>3</v>
      </c>
    </row>
    <row r="27" spans="1:16" x14ac:dyDescent="0.25">
      <c r="A27" s="25">
        <v>15</v>
      </c>
      <c r="B27" s="27"/>
      <c r="C27" s="26" t="s">
        <v>223</v>
      </c>
      <c r="D27" s="28">
        <v>38</v>
      </c>
      <c r="E27" s="27"/>
      <c r="F27" s="29">
        <v>0.11</v>
      </c>
      <c r="G27" s="26" t="s">
        <v>460</v>
      </c>
      <c r="H27" s="26" t="s">
        <v>461</v>
      </c>
      <c r="I27" s="26" t="s">
        <v>462</v>
      </c>
      <c r="J27" s="28">
        <v>1</v>
      </c>
      <c r="K27" s="26" t="s">
        <v>288</v>
      </c>
      <c r="L27" s="30">
        <v>0.11</v>
      </c>
      <c r="M27" s="31" t="s">
        <v>63</v>
      </c>
      <c r="N27" s="26" t="s">
        <v>107</v>
      </c>
      <c r="O27" s="30">
        <v>0.25</v>
      </c>
      <c r="P27" s="30">
        <v>1.5</v>
      </c>
    </row>
    <row r="28" spans="1:16" x14ac:dyDescent="0.25">
      <c r="A28" s="25">
        <v>16</v>
      </c>
      <c r="B28" s="27"/>
      <c r="C28" s="27"/>
      <c r="D28" s="28">
        <v>1265</v>
      </c>
      <c r="E28" s="27"/>
      <c r="F28" s="29">
        <v>0.05</v>
      </c>
      <c r="G28" s="26" t="s">
        <v>463</v>
      </c>
      <c r="H28" s="26" t="s">
        <v>464</v>
      </c>
      <c r="I28" s="26" t="s">
        <v>48</v>
      </c>
      <c r="J28" s="28">
        <v>4</v>
      </c>
      <c r="K28" s="26" t="s">
        <v>43</v>
      </c>
      <c r="L28" s="30">
        <v>0.2</v>
      </c>
      <c r="M28" s="31" t="s">
        <v>63</v>
      </c>
      <c r="N28" s="26" t="s">
        <v>465</v>
      </c>
      <c r="O28" s="30">
        <v>0.25</v>
      </c>
      <c r="P28" s="30">
        <v>4</v>
      </c>
    </row>
    <row r="29" spans="1:16" x14ac:dyDescent="0.25">
      <c r="A29" s="25">
        <v>17</v>
      </c>
      <c r="B29" s="27"/>
      <c r="C29" s="27"/>
      <c r="D29" s="28">
        <v>1267</v>
      </c>
      <c r="E29" s="27"/>
      <c r="F29" s="29">
        <v>0.05</v>
      </c>
      <c r="G29" s="26" t="s">
        <v>466</v>
      </c>
      <c r="H29" s="26" t="s">
        <v>467</v>
      </c>
      <c r="I29" s="26" t="s">
        <v>84</v>
      </c>
      <c r="J29" s="28">
        <v>1</v>
      </c>
      <c r="K29" s="26" t="s">
        <v>53</v>
      </c>
      <c r="L29" s="30">
        <v>0.05</v>
      </c>
      <c r="M29" s="31" t="s">
        <v>44</v>
      </c>
      <c r="N29" s="26" t="s">
        <v>64</v>
      </c>
      <c r="O29" s="30">
        <v>0.25</v>
      </c>
      <c r="P29" s="30">
        <v>3</v>
      </c>
    </row>
    <row r="30" spans="1:16" x14ac:dyDescent="0.25">
      <c r="A30" s="25">
        <v>18</v>
      </c>
      <c r="B30" s="27"/>
      <c r="C30" s="27"/>
      <c r="D30" s="28">
        <v>1268</v>
      </c>
      <c r="E30" s="27"/>
      <c r="F30" s="29">
        <v>0.05</v>
      </c>
      <c r="G30" s="26" t="s">
        <v>468</v>
      </c>
      <c r="H30" s="26" t="s">
        <v>469</v>
      </c>
      <c r="I30" s="26" t="s">
        <v>84</v>
      </c>
      <c r="J30" s="28">
        <v>1</v>
      </c>
      <c r="K30" s="26" t="s">
        <v>53</v>
      </c>
      <c r="L30" s="30">
        <v>0.05</v>
      </c>
      <c r="M30" s="31" t="s">
        <v>44</v>
      </c>
      <c r="N30" s="26" t="s">
        <v>470</v>
      </c>
      <c r="O30" s="30">
        <v>0.25</v>
      </c>
      <c r="P30" s="30">
        <v>1</v>
      </c>
    </row>
    <row r="31" spans="1:16" x14ac:dyDescent="0.25">
      <c r="A31" s="25">
        <v>19</v>
      </c>
      <c r="B31" s="27"/>
      <c r="C31" s="26" t="s">
        <v>128</v>
      </c>
      <c r="D31" s="28">
        <v>52</v>
      </c>
      <c r="E31" s="27"/>
      <c r="F31" s="29">
        <v>0.04</v>
      </c>
      <c r="G31" s="26" t="s">
        <v>471</v>
      </c>
      <c r="H31" s="26" t="s">
        <v>472</v>
      </c>
      <c r="I31" s="26" t="s">
        <v>84</v>
      </c>
      <c r="J31" s="28">
        <v>1</v>
      </c>
      <c r="K31" s="26" t="s">
        <v>473</v>
      </c>
      <c r="L31" s="30">
        <v>0.04</v>
      </c>
      <c r="M31" s="31" t="s">
        <v>63</v>
      </c>
      <c r="N31" s="26" t="s">
        <v>474</v>
      </c>
      <c r="O31" s="30">
        <v>0.25</v>
      </c>
      <c r="P31" s="30">
        <v>1.25</v>
      </c>
    </row>
    <row r="32" spans="1:16" x14ac:dyDescent="0.25">
      <c r="A32" s="25">
        <v>20</v>
      </c>
      <c r="B32" s="27"/>
      <c r="C32" s="27"/>
      <c r="D32" s="28">
        <v>1269</v>
      </c>
      <c r="E32" s="27"/>
      <c r="F32" s="29">
        <v>0.05</v>
      </c>
      <c r="G32" s="26" t="s">
        <v>475</v>
      </c>
      <c r="H32" s="26" t="s">
        <v>476</v>
      </c>
      <c r="I32" s="80" t="s">
        <v>477</v>
      </c>
      <c r="J32" s="28">
        <v>1</v>
      </c>
      <c r="K32" s="26" t="s">
        <v>53</v>
      </c>
      <c r="L32" s="30">
        <v>0.05</v>
      </c>
      <c r="M32" s="31" t="s">
        <v>63</v>
      </c>
      <c r="N32" s="26" t="s">
        <v>478</v>
      </c>
      <c r="O32" s="30">
        <v>0.25</v>
      </c>
      <c r="P32" s="30">
        <v>1</v>
      </c>
    </row>
    <row r="33" spans="1:16" x14ac:dyDescent="0.25">
      <c r="A33" s="25">
        <v>21</v>
      </c>
      <c r="B33" s="27"/>
      <c r="C33" s="27"/>
      <c r="D33" s="28">
        <v>1270</v>
      </c>
      <c r="E33" s="27"/>
      <c r="F33" s="29">
        <v>0.05</v>
      </c>
      <c r="G33" s="26" t="s">
        <v>479</v>
      </c>
      <c r="H33" s="26" t="s">
        <v>480</v>
      </c>
      <c r="I33" s="26" t="s">
        <v>84</v>
      </c>
      <c r="J33" s="28">
        <v>1</v>
      </c>
      <c r="K33" s="26" t="s">
        <v>53</v>
      </c>
      <c r="L33" s="30">
        <v>0.05</v>
      </c>
      <c r="M33" s="31" t="s">
        <v>44</v>
      </c>
      <c r="N33" s="26" t="s">
        <v>481</v>
      </c>
      <c r="O33" s="30">
        <v>0.25</v>
      </c>
      <c r="P33" s="30">
        <v>1</v>
      </c>
    </row>
    <row r="34" spans="1:16" x14ac:dyDescent="0.25">
      <c r="A34" s="25">
        <v>22</v>
      </c>
      <c r="B34" s="27"/>
      <c r="C34" s="27"/>
      <c r="D34" s="28">
        <v>1271</v>
      </c>
      <c r="E34" s="27"/>
      <c r="F34" s="29">
        <v>0.05</v>
      </c>
      <c r="G34" s="26" t="s">
        <v>482</v>
      </c>
      <c r="H34" s="26" t="s">
        <v>483</v>
      </c>
      <c r="I34" s="26" t="s">
        <v>48</v>
      </c>
      <c r="J34" s="28">
        <v>1</v>
      </c>
      <c r="K34" s="26" t="s">
        <v>53</v>
      </c>
      <c r="L34" s="30">
        <v>0.05</v>
      </c>
      <c r="M34" s="31" t="s">
        <v>63</v>
      </c>
      <c r="N34" s="26" t="s">
        <v>484</v>
      </c>
      <c r="O34" s="30">
        <v>0.25</v>
      </c>
      <c r="P34" s="30">
        <v>1</v>
      </c>
    </row>
    <row r="35" spans="1:16" x14ac:dyDescent="0.25">
      <c r="A35" s="25">
        <v>23</v>
      </c>
      <c r="B35" s="27"/>
      <c r="C35" s="27"/>
      <c r="D35" s="28">
        <v>1272</v>
      </c>
      <c r="E35" s="27"/>
      <c r="F35" s="29">
        <v>0.05</v>
      </c>
      <c r="G35" s="26" t="s">
        <v>485</v>
      </c>
      <c r="H35" s="26" t="s">
        <v>486</v>
      </c>
      <c r="I35" s="26" t="s">
        <v>462</v>
      </c>
      <c r="J35" s="28">
        <v>1</v>
      </c>
      <c r="K35" s="26" t="s">
        <v>53</v>
      </c>
      <c r="L35" s="30">
        <v>0.05</v>
      </c>
      <c r="M35" s="31" t="s">
        <v>63</v>
      </c>
      <c r="N35" s="26" t="s">
        <v>102</v>
      </c>
      <c r="O35" s="30">
        <v>0.25</v>
      </c>
      <c r="P35" s="30">
        <v>1</v>
      </c>
    </row>
    <row r="36" spans="1:16" x14ac:dyDescent="0.25">
      <c r="A36" s="25">
        <v>24</v>
      </c>
      <c r="B36" s="27"/>
      <c r="C36" s="27"/>
      <c r="D36" s="28">
        <v>1273</v>
      </c>
      <c r="E36" s="27"/>
      <c r="F36" s="29">
        <v>0.05</v>
      </c>
      <c r="G36" s="26" t="s">
        <v>487</v>
      </c>
      <c r="H36" s="26" t="s">
        <v>488</v>
      </c>
      <c r="I36" s="26" t="s">
        <v>84</v>
      </c>
      <c r="J36" s="28">
        <v>1</v>
      </c>
      <c r="K36" s="26" t="s">
        <v>53</v>
      </c>
      <c r="L36" s="30">
        <v>0.05</v>
      </c>
      <c r="M36" s="31" t="s">
        <v>44</v>
      </c>
      <c r="N36" s="26" t="s">
        <v>49</v>
      </c>
      <c r="O36" s="30">
        <v>0.25</v>
      </c>
      <c r="P36" s="30">
        <v>1</v>
      </c>
    </row>
    <row r="37" spans="1:16" x14ac:dyDescent="0.25">
      <c r="A37" s="25">
        <v>25</v>
      </c>
      <c r="B37" s="27"/>
      <c r="C37" s="27"/>
      <c r="D37" s="28">
        <v>1274</v>
      </c>
      <c r="E37" s="27"/>
      <c r="F37" s="29">
        <v>0.11</v>
      </c>
      <c r="G37" s="26" t="s">
        <v>489</v>
      </c>
      <c r="H37" s="26" t="s">
        <v>490</v>
      </c>
      <c r="I37" s="26" t="s">
        <v>67</v>
      </c>
      <c r="J37" s="28">
        <v>1</v>
      </c>
      <c r="K37" s="26" t="s">
        <v>53</v>
      </c>
      <c r="L37" s="30">
        <v>0.11</v>
      </c>
      <c r="M37" s="31" t="s">
        <v>63</v>
      </c>
      <c r="N37" s="26" t="s">
        <v>49</v>
      </c>
      <c r="O37" s="30">
        <v>0.25</v>
      </c>
      <c r="P37" s="30">
        <v>1</v>
      </c>
    </row>
    <row r="38" spans="1:16" x14ac:dyDescent="0.25">
      <c r="A38" s="25">
        <v>26</v>
      </c>
      <c r="B38" s="27"/>
      <c r="C38" s="26" t="s">
        <v>128</v>
      </c>
      <c r="D38" s="28">
        <v>53</v>
      </c>
      <c r="E38" s="27"/>
      <c r="F38" s="29">
        <v>0.04</v>
      </c>
      <c r="G38" s="26" t="s">
        <v>491</v>
      </c>
      <c r="H38" s="26" t="s">
        <v>492</v>
      </c>
      <c r="I38" s="26" t="s">
        <v>84</v>
      </c>
      <c r="J38" s="28">
        <v>1</v>
      </c>
      <c r="K38" s="26" t="s">
        <v>473</v>
      </c>
      <c r="L38" s="30">
        <v>0.04</v>
      </c>
      <c r="M38" s="31" t="s">
        <v>63</v>
      </c>
      <c r="N38" s="26" t="s">
        <v>189</v>
      </c>
      <c r="O38" s="30">
        <v>0.25</v>
      </c>
      <c r="P38" s="30">
        <v>1</v>
      </c>
    </row>
    <row r="39" spans="1:16" x14ac:dyDescent="0.25">
      <c r="A39" s="25">
        <v>27</v>
      </c>
      <c r="B39" s="27"/>
      <c r="C39" s="27"/>
      <c r="D39" s="28">
        <v>1275</v>
      </c>
      <c r="E39" s="27"/>
      <c r="F39" s="29">
        <v>0.05</v>
      </c>
      <c r="G39" s="26" t="s">
        <v>493</v>
      </c>
      <c r="H39" s="26" t="s">
        <v>494</v>
      </c>
      <c r="I39" s="26" t="s">
        <v>389</v>
      </c>
      <c r="J39" s="28">
        <v>1</v>
      </c>
      <c r="K39" s="26" t="s">
        <v>53</v>
      </c>
      <c r="L39" s="30">
        <v>0.05</v>
      </c>
      <c r="M39" s="31" t="s">
        <v>63</v>
      </c>
      <c r="N39" s="26" t="s">
        <v>495</v>
      </c>
      <c r="O39" s="30">
        <v>0.25</v>
      </c>
      <c r="P39" s="30">
        <v>1</v>
      </c>
    </row>
    <row r="40" spans="1:16" x14ac:dyDescent="0.25">
      <c r="A40" s="25">
        <v>28</v>
      </c>
      <c r="B40" s="27"/>
      <c r="C40" s="27"/>
      <c r="D40" s="28">
        <v>1276</v>
      </c>
      <c r="E40" s="27"/>
      <c r="F40" s="29">
        <v>0.05</v>
      </c>
      <c r="G40" s="26" t="s">
        <v>496</v>
      </c>
      <c r="H40" s="26" t="s">
        <v>497</v>
      </c>
      <c r="I40" s="26" t="s">
        <v>84</v>
      </c>
      <c r="J40" s="28">
        <v>1</v>
      </c>
      <c r="K40" s="26" t="s">
        <v>53</v>
      </c>
      <c r="L40" s="30">
        <v>0.05</v>
      </c>
      <c r="M40" s="31" t="s">
        <v>44</v>
      </c>
      <c r="N40" s="26" t="s">
        <v>498</v>
      </c>
      <c r="O40" s="30">
        <v>0.25</v>
      </c>
      <c r="P40" s="30">
        <v>1</v>
      </c>
    </row>
    <row r="41" spans="1:16" x14ac:dyDescent="0.25">
      <c r="A41" s="25">
        <v>29</v>
      </c>
      <c r="B41" s="26" t="s">
        <v>86</v>
      </c>
      <c r="C41" s="27"/>
      <c r="D41" s="28">
        <v>1282</v>
      </c>
      <c r="E41" s="27"/>
      <c r="F41" s="29">
        <v>0.04</v>
      </c>
      <c r="G41" s="26" t="s">
        <v>499</v>
      </c>
      <c r="H41" s="26" t="s">
        <v>500</v>
      </c>
      <c r="I41" s="26" t="s">
        <v>501</v>
      </c>
      <c r="J41" s="28">
        <v>1</v>
      </c>
      <c r="K41" s="26" t="s">
        <v>53</v>
      </c>
      <c r="L41" s="30">
        <v>0.05</v>
      </c>
      <c r="M41" s="31" t="s">
        <v>63</v>
      </c>
      <c r="N41" s="26" t="s">
        <v>64</v>
      </c>
      <c r="O41" s="30">
        <v>0.25</v>
      </c>
      <c r="P41" s="30">
        <v>1.5</v>
      </c>
    </row>
    <row r="42" spans="1:16" x14ac:dyDescent="0.25">
      <c r="A42" s="32"/>
      <c r="B42" s="26" t="s">
        <v>200</v>
      </c>
      <c r="C42" s="27"/>
      <c r="D42" s="28">
        <v>1113</v>
      </c>
      <c r="E42" s="27"/>
      <c r="F42" s="29">
        <v>0.01</v>
      </c>
      <c r="G42" s="26" t="s">
        <v>502</v>
      </c>
      <c r="H42" s="27"/>
      <c r="I42" s="27"/>
      <c r="J42" s="28">
        <v>1</v>
      </c>
      <c r="K42" s="26" t="s">
        <v>53</v>
      </c>
      <c r="L42" s="30"/>
      <c r="M42" s="27"/>
      <c r="N42" s="27"/>
      <c r="O42" s="30"/>
      <c r="P42" s="30"/>
    </row>
    <row r="43" spans="1:16" x14ac:dyDescent="0.25">
      <c r="A43" s="25">
        <v>30</v>
      </c>
      <c r="B43" s="27"/>
      <c r="C43" s="27"/>
      <c r="D43" s="28">
        <v>1284</v>
      </c>
      <c r="E43" s="27"/>
      <c r="F43" s="29">
        <v>0.06</v>
      </c>
      <c r="G43" s="26" t="s">
        <v>503</v>
      </c>
      <c r="H43" s="26" t="s">
        <v>504</v>
      </c>
      <c r="I43" s="26" t="s">
        <v>501</v>
      </c>
      <c r="J43" s="28">
        <v>1</v>
      </c>
      <c r="K43" s="26" t="s">
        <v>53</v>
      </c>
      <c r="L43" s="30">
        <v>0.06</v>
      </c>
      <c r="M43" s="31" t="s">
        <v>63</v>
      </c>
      <c r="N43" s="26" t="s">
        <v>505</v>
      </c>
      <c r="O43" s="30">
        <v>0.25</v>
      </c>
      <c r="P43" s="30">
        <v>1</v>
      </c>
    </row>
    <row r="44" spans="1:16" x14ac:dyDescent="0.25">
      <c r="A44" s="25">
        <v>31</v>
      </c>
      <c r="B44" s="27"/>
      <c r="C44" s="27"/>
      <c r="D44" s="28">
        <v>1283</v>
      </c>
      <c r="E44" s="27"/>
      <c r="F44" s="29">
        <v>0.05</v>
      </c>
      <c r="G44" s="26" t="s">
        <v>506</v>
      </c>
      <c r="H44" s="26" t="s">
        <v>507</v>
      </c>
      <c r="I44" s="26" t="s">
        <v>84</v>
      </c>
      <c r="J44" s="28">
        <v>1</v>
      </c>
      <c r="K44" s="26" t="s">
        <v>53</v>
      </c>
      <c r="L44" s="30">
        <v>0.05</v>
      </c>
      <c r="M44" s="31" t="s">
        <v>44</v>
      </c>
      <c r="N44" s="26" t="s">
        <v>49</v>
      </c>
      <c r="O44" s="30">
        <v>0.25</v>
      </c>
      <c r="P44" s="30">
        <v>1</v>
      </c>
    </row>
    <row r="45" spans="1:16" x14ac:dyDescent="0.25">
      <c r="A45" s="25">
        <v>32</v>
      </c>
      <c r="B45" s="27"/>
      <c r="C45" s="27"/>
      <c r="D45" s="28">
        <v>1285</v>
      </c>
      <c r="E45" s="27"/>
      <c r="F45" s="29">
        <v>0.08</v>
      </c>
      <c r="G45" s="26" t="s">
        <v>508</v>
      </c>
      <c r="H45" s="26" t="s">
        <v>509</v>
      </c>
      <c r="I45" s="26" t="s">
        <v>84</v>
      </c>
      <c r="J45" s="28">
        <v>1</v>
      </c>
      <c r="K45" s="26" t="s">
        <v>53</v>
      </c>
      <c r="L45" s="30">
        <v>0.08</v>
      </c>
      <c r="M45" s="31" t="s">
        <v>63</v>
      </c>
      <c r="N45" s="26" t="s">
        <v>510</v>
      </c>
      <c r="O45" s="30">
        <v>0.25</v>
      </c>
      <c r="P45" s="30">
        <v>3</v>
      </c>
    </row>
    <row r="46" spans="1:16" x14ac:dyDescent="0.25">
      <c r="A46" s="25">
        <v>33</v>
      </c>
      <c r="B46" s="27"/>
      <c r="C46" s="27"/>
      <c r="D46" s="28">
        <v>1306</v>
      </c>
      <c r="E46" s="27"/>
      <c r="F46" s="29">
        <v>0.05</v>
      </c>
      <c r="G46" s="26" t="s">
        <v>511</v>
      </c>
      <c r="H46" s="26" t="s">
        <v>512</v>
      </c>
      <c r="I46" s="26" t="s">
        <v>84</v>
      </c>
      <c r="J46" s="28">
        <v>1</v>
      </c>
      <c r="K46" s="26" t="s">
        <v>53</v>
      </c>
      <c r="L46" s="30">
        <v>0.05</v>
      </c>
      <c r="M46" s="31" t="s">
        <v>44</v>
      </c>
      <c r="N46" s="26" t="s">
        <v>513</v>
      </c>
      <c r="O46" s="30">
        <v>0.25</v>
      </c>
      <c r="P46" s="30">
        <v>1.75</v>
      </c>
    </row>
    <row r="47" spans="1:16" x14ac:dyDescent="0.25">
      <c r="A47" s="25">
        <v>34</v>
      </c>
      <c r="B47" s="27"/>
      <c r="C47" s="27"/>
      <c r="D47" s="28">
        <v>1307</v>
      </c>
      <c r="E47" s="27"/>
      <c r="F47" s="29">
        <v>0.05</v>
      </c>
      <c r="G47" s="80" t="s">
        <v>514</v>
      </c>
      <c r="H47" s="26" t="s">
        <v>515</v>
      </c>
      <c r="I47" s="26" t="s">
        <v>84</v>
      </c>
      <c r="J47" s="28">
        <v>1</v>
      </c>
      <c r="K47" s="26" t="s">
        <v>53</v>
      </c>
      <c r="L47" s="30">
        <v>0.05</v>
      </c>
      <c r="M47" s="31" t="s">
        <v>44</v>
      </c>
      <c r="N47" s="26" t="s">
        <v>64</v>
      </c>
      <c r="O47" s="30">
        <v>0.25</v>
      </c>
      <c r="P47" s="30">
        <v>1.25</v>
      </c>
    </row>
    <row r="48" spans="1:16" x14ac:dyDescent="0.25">
      <c r="A48" s="25">
        <v>35</v>
      </c>
      <c r="B48" s="27"/>
      <c r="C48" s="27"/>
      <c r="D48" s="28">
        <v>1308</v>
      </c>
      <c r="E48" s="27"/>
      <c r="F48" s="29">
        <v>0.05</v>
      </c>
      <c r="G48" s="26" t="s">
        <v>516</v>
      </c>
      <c r="H48" s="26" t="s">
        <v>517</v>
      </c>
      <c r="I48" s="26" t="s">
        <v>84</v>
      </c>
      <c r="J48" s="28">
        <v>1</v>
      </c>
      <c r="K48" s="26" t="s">
        <v>53</v>
      </c>
      <c r="L48" s="30">
        <v>0.05</v>
      </c>
      <c r="M48" s="31" t="s">
        <v>44</v>
      </c>
      <c r="N48" s="26" t="s">
        <v>518</v>
      </c>
      <c r="O48" s="30">
        <v>0.25</v>
      </c>
      <c r="P48" s="30">
        <v>1</v>
      </c>
    </row>
    <row r="49" spans="1:16" x14ac:dyDescent="0.25">
      <c r="A49" s="25">
        <v>36</v>
      </c>
      <c r="B49" s="27"/>
      <c r="C49" s="27"/>
      <c r="D49" s="28">
        <v>1309</v>
      </c>
      <c r="E49" s="27"/>
      <c r="F49" s="29">
        <v>0.05</v>
      </c>
      <c r="G49" s="26" t="s">
        <v>519</v>
      </c>
      <c r="H49" s="26" t="s">
        <v>520</v>
      </c>
      <c r="I49" s="26" t="s">
        <v>501</v>
      </c>
      <c r="J49" s="28">
        <v>1</v>
      </c>
      <c r="K49" s="26" t="s">
        <v>53</v>
      </c>
      <c r="L49" s="30">
        <v>0.05</v>
      </c>
      <c r="M49" s="31" t="s">
        <v>63</v>
      </c>
      <c r="N49" s="26" t="s">
        <v>521</v>
      </c>
      <c r="O49" s="30">
        <v>0.25</v>
      </c>
      <c r="P49" s="30">
        <v>2</v>
      </c>
    </row>
    <row r="50" spans="1:16" x14ac:dyDescent="0.25">
      <c r="A50" s="25">
        <v>37</v>
      </c>
      <c r="B50" s="27"/>
      <c r="C50" s="27"/>
      <c r="D50" s="28">
        <v>1310</v>
      </c>
      <c r="E50" s="27"/>
      <c r="F50" s="29">
        <v>0.05</v>
      </c>
      <c r="G50" s="26" t="s">
        <v>522</v>
      </c>
      <c r="H50" s="26" t="s">
        <v>523</v>
      </c>
      <c r="I50" s="26" t="s">
        <v>48</v>
      </c>
      <c r="J50" s="28">
        <v>1</v>
      </c>
      <c r="K50" s="26" t="s">
        <v>53</v>
      </c>
      <c r="L50" s="30">
        <v>0.05</v>
      </c>
      <c r="M50" s="31" t="s">
        <v>44</v>
      </c>
      <c r="N50" s="26" t="s">
        <v>49</v>
      </c>
      <c r="O50" s="30">
        <v>0.25</v>
      </c>
      <c r="P50" s="30">
        <v>1</v>
      </c>
    </row>
    <row r="51" spans="1:16" x14ac:dyDescent="0.25">
      <c r="A51" s="25">
        <v>38</v>
      </c>
      <c r="B51" s="27"/>
      <c r="C51" s="27"/>
      <c r="D51" s="28">
        <v>1311</v>
      </c>
      <c r="E51" s="27"/>
      <c r="F51" s="29">
        <v>0.05</v>
      </c>
      <c r="G51" s="26" t="s">
        <v>522</v>
      </c>
      <c r="H51" s="26" t="s">
        <v>524</v>
      </c>
      <c r="I51" s="26" t="s">
        <v>84</v>
      </c>
      <c r="J51" s="28">
        <v>1</v>
      </c>
      <c r="K51" s="26" t="s">
        <v>126</v>
      </c>
      <c r="L51" s="30">
        <v>0.05</v>
      </c>
      <c r="M51" s="31" t="s">
        <v>44</v>
      </c>
      <c r="N51" s="26" t="s">
        <v>49</v>
      </c>
      <c r="O51" s="30">
        <v>0.25</v>
      </c>
      <c r="P51" s="30">
        <v>1</v>
      </c>
    </row>
    <row r="52" spans="1:16" x14ac:dyDescent="0.25">
      <c r="A52" s="25">
        <v>39</v>
      </c>
      <c r="B52" s="27"/>
      <c r="C52" s="26" t="s">
        <v>208</v>
      </c>
      <c r="D52" s="28">
        <v>5</v>
      </c>
      <c r="E52" s="27"/>
      <c r="F52" s="29">
        <v>0.11</v>
      </c>
      <c r="G52" s="26" t="s">
        <v>525</v>
      </c>
      <c r="H52" s="26" t="s">
        <v>526</v>
      </c>
      <c r="I52" s="26" t="s">
        <v>84</v>
      </c>
      <c r="J52" s="28">
        <v>1</v>
      </c>
      <c r="K52" s="26" t="s">
        <v>473</v>
      </c>
      <c r="L52" s="30">
        <v>0.11</v>
      </c>
      <c r="M52" s="31" t="s">
        <v>63</v>
      </c>
      <c r="N52" s="26" t="s">
        <v>49</v>
      </c>
      <c r="O52" s="30">
        <v>0.25</v>
      </c>
      <c r="P52" s="30">
        <v>1</v>
      </c>
    </row>
    <row r="53" spans="1:16" x14ac:dyDescent="0.25">
      <c r="A53" s="25">
        <v>40</v>
      </c>
      <c r="B53" s="26" t="s">
        <v>86</v>
      </c>
      <c r="C53" s="27"/>
      <c r="D53" s="28">
        <v>1303</v>
      </c>
      <c r="E53" s="27"/>
      <c r="F53" s="29">
        <v>0.04</v>
      </c>
      <c r="G53" s="26" t="s">
        <v>499</v>
      </c>
      <c r="H53" s="26" t="s">
        <v>500</v>
      </c>
      <c r="I53" s="26" t="s">
        <v>48</v>
      </c>
      <c r="J53" s="28">
        <v>1</v>
      </c>
      <c r="K53" s="26" t="s">
        <v>148</v>
      </c>
      <c r="L53" s="30">
        <v>0.05</v>
      </c>
      <c r="M53" s="31" t="s">
        <v>44</v>
      </c>
      <c r="N53" s="26" t="s">
        <v>337</v>
      </c>
      <c r="O53" s="30">
        <v>0.25</v>
      </c>
      <c r="P53" s="30">
        <v>1.5</v>
      </c>
    </row>
    <row r="54" spans="1:16" x14ac:dyDescent="0.25">
      <c r="A54" s="32"/>
      <c r="B54" s="26" t="s">
        <v>200</v>
      </c>
      <c r="C54" s="27"/>
      <c r="D54" s="28">
        <v>1225</v>
      </c>
      <c r="E54" s="27"/>
      <c r="F54" s="29">
        <v>0.01</v>
      </c>
      <c r="G54" s="26" t="s">
        <v>440</v>
      </c>
      <c r="H54" s="27"/>
      <c r="I54" s="27"/>
      <c r="J54" s="28">
        <v>1</v>
      </c>
      <c r="K54" s="26" t="s">
        <v>148</v>
      </c>
      <c r="L54" s="30"/>
      <c r="M54" s="26" t="s">
        <v>39</v>
      </c>
      <c r="N54" s="27"/>
      <c r="O54" s="30"/>
      <c r="P54" s="30"/>
    </row>
    <row r="55" spans="1:16" x14ac:dyDescent="0.25">
      <c r="A55" s="25">
        <v>41</v>
      </c>
      <c r="B55" s="26" t="s">
        <v>86</v>
      </c>
      <c r="C55" s="27"/>
      <c r="D55" s="28">
        <v>1280</v>
      </c>
      <c r="E55" s="27"/>
      <c r="F55" s="29">
        <v>0.02</v>
      </c>
      <c r="G55" s="26" t="s">
        <v>527</v>
      </c>
      <c r="H55" s="26" t="s">
        <v>528</v>
      </c>
      <c r="I55" s="26" t="s">
        <v>48</v>
      </c>
      <c r="J55" s="28">
        <v>1</v>
      </c>
      <c r="K55" s="26" t="s">
        <v>53</v>
      </c>
      <c r="L55" s="30">
        <v>0.05</v>
      </c>
      <c r="M55" s="31" t="s">
        <v>44</v>
      </c>
      <c r="N55" s="26" t="s">
        <v>529</v>
      </c>
      <c r="O55" s="30">
        <v>0.25</v>
      </c>
      <c r="P55" s="30">
        <v>1</v>
      </c>
    </row>
    <row r="56" spans="1:16" x14ac:dyDescent="0.25">
      <c r="A56" s="32"/>
      <c r="B56" s="26" t="s">
        <v>200</v>
      </c>
      <c r="C56" s="27"/>
      <c r="D56" s="28">
        <v>1035</v>
      </c>
      <c r="E56" s="27"/>
      <c r="F56" s="29">
        <v>0.03</v>
      </c>
      <c r="G56" s="26" t="s">
        <v>113</v>
      </c>
      <c r="H56" s="27"/>
      <c r="I56" s="27"/>
      <c r="J56" s="28">
        <v>1</v>
      </c>
      <c r="K56" s="26" t="s">
        <v>53</v>
      </c>
      <c r="L56" s="30"/>
      <c r="M56" s="27"/>
      <c r="N56" s="27"/>
      <c r="O56" s="30"/>
      <c r="P56" s="30"/>
    </row>
    <row r="57" spans="1:16" x14ac:dyDescent="0.25">
      <c r="A57" s="25">
        <v>42</v>
      </c>
      <c r="B57" s="27"/>
      <c r="C57" s="26" t="s">
        <v>70</v>
      </c>
      <c r="D57" s="28">
        <v>59</v>
      </c>
      <c r="E57" s="27"/>
      <c r="F57" s="29">
        <v>0.25</v>
      </c>
      <c r="G57" s="26" t="s">
        <v>530</v>
      </c>
      <c r="H57" s="26" t="s">
        <v>531</v>
      </c>
      <c r="I57" s="26" t="s">
        <v>532</v>
      </c>
      <c r="J57" s="28">
        <v>1</v>
      </c>
      <c r="K57" s="26" t="s">
        <v>53</v>
      </c>
      <c r="L57" s="30">
        <v>0.25</v>
      </c>
      <c r="M57" s="31" t="s">
        <v>44</v>
      </c>
      <c r="N57" s="26" t="s">
        <v>64</v>
      </c>
      <c r="O57" s="30">
        <v>0.25</v>
      </c>
      <c r="P57" s="30">
        <v>1.5</v>
      </c>
    </row>
    <row r="58" spans="1:16" x14ac:dyDescent="0.25">
      <c r="A58" s="25">
        <v>43</v>
      </c>
      <c r="B58" s="27"/>
      <c r="C58" s="27"/>
      <c r="D58" s="28">
        <v>1312</v>
      </c>
      <c r="E58" s="27"/>
      <c r="F58" s="29">
        <v>0.05</v>
      </c>
      <c r="G58" s="26" t="s">
        <v>533</v>
      </c>
      <c r="H58" s="26" t="s">
        <v>534</v>
      </c>
      <c r="I58" s="26" t="s">
        <v>501</v>
      </c>
      <c r="J58" s="28">
        <v>1</v>
      </c>
      <c r="K58" s="26" t="s">
        <v>53</v>
      </c>
      <c r="L58" s="30">
        <v>0.05</v>
      </c>
      <c r="M58" s="31" t="s">
        <v>63</v>
      </c>
      <c r="N58" s="26" t="s">
        <v>535</v>
      </c>
      <c r="O58" s="30">
        <v>0.25</v>
      </c>
      <c r="P58" s="30">
        <v>1.75</v>
      </c>
    </row>
    <row r="59" spans="1:16" x14ac:dyDescent="0.25">
      <c r="A59" s="25">
        <v>44</v>
      </c>
      <c r="B59" s="27"/>
      <c r="C59" s="27"/>
      <c r="D59" s="28">
        <v>1314</v>
      </c>
      <c r="E59" s="27"/>
      <c r="F59" s="29">
        <v>0.05</v>
      </c>
      <c r="G59" s="26" t="s">
        <v>536</v>
      </c>
      <c r="H59" s="26" t="s">
        <v>537</v>
      </c>
      <c r="I59" s="26" t="s">
        <v>84</v>
      </c>
      <c r="J59" s="28">
        <v>1</v>
      </c>
      <c r="K59" s="26" t="s">
        <v>53</v>
      </c>
      <c r="L59" s="30">
        <v>0.05</v>
      </c>
      <c r="M59" s="31" t="s">
        <v>63</v>
      </c>
      <c r="N59" s="80" t="s">
        <v>538</v>
      </c>
      <c r="O59" s="30">
        <v>0.25</v>
      </c>
      <c r="P59" s="30">
        <v>1</v>
      </c>
    </row>
    <row r="60" spans="1:16" x14ac:dyDescent="0.25">
      <c r="A60" s="25">
        <v>45</v>
      </c>
      <c r="B60" s="26" t="s">
        <v>39</v>
      </c>
      <c r="C60" s="27"/>
      <c r="D60" s="28">
        <v>1315</v>
      </c>
      <c r="E60" s="27"/>
      <c r="F60" s="29">
        <v>0.05</v>
      </c>
      <c r="G60" s="26" t="s">
        <v>539</v>
      </c>
      <c r="H60" s="26" t="s">
        <v>540</v>
      </c>
      <c r="I60" s="26" t="s">
        <v>501</v>
      </c>
      <c r="J60" s="28">
        <v>1</v>
      </c>
      <c r="K60" s="26" t="s">
        <v>53</v>
      </c>
      <c r="L60" s="30">
        <v>0.05</v>
      </c>
      <c r="M60" s="31" t="s">
        <v>63</v>
      </c>
      <c r="N60" s="26" t="s">
        <v>49</v>
      </c>
      <c r="O60" s="30">
        <v>0.25</v>
      </c>
      <c r="P60" s="30">
        <v>1.5</v>
      </c>
    </row>
    <row r="61" spans="1:16" x14ac:dyDescent="0.25">
      <c r="A61" s="25">
        <v>46</v>
      </c>
      <c r="B61" s="27"/>
      <c r="C61" s="27"/>
      <c r="D61" s="28">
        <v>1304</v>
      </c>
      <c r="E61" s="27"/>
      <c r="F61" s="29">
        <v>0.05</v>
      </c>
      <c r="G61" s="26" t="s">
        <v>506</v>
      </c>
      <c r="H61" s="26" t="s">
        <v>541</v>
      </c>
      <c r="I61" s="26" t="s">
        <v>48</v>
      </c>
      <c r="J61" s="28">
        <v>1</v>
      </c>
      <c r="K61" s="26" t="s">
        <v>148</v>
      </c>
      <c r="L61" s="30">
        <v>0.05</v>
      </c>
      <c r="M61" s="31" t="s">
        <v>44</v>
      </c>
      <c r="N61" s="26" t="s">
        <v>241</v>
      </c>
      <c r="O61" s="30">
        <v>0.25</v>
      </c>
      <c r="P61" s="30">
        <v>1</v>
      </c>
    </row>
    <row r="62" spans="1:16" x14ac:dyDescent="0.25">
      <c r="A62" s="25">
        <v>47</v>
      </c>
      <c r="B62" s="27"/>
      <c r="C62" s="27"/>
      <c r="D62" s="28">
        <v>1316</v>
      </c>
      <c r="E62" s="27"/>
      <c r="F62" s="29">
        <v>0.05</v>
      </c>
      <c r="G62" s="26" t="s">
        <v>542</v>
      </c>
      <c r="H62" s="26" t="s">
        <v>543</v>
      </c>
      <c r="I62" s="26" t="s">
        <v>48</v>
      </c>
      <c r="J62" s="28">
        <v>1</v>
      </c>
      <c r="K62" s="26" t="s">
        <v>53</v>
      </c>
      <c r="L62" s="30">
        <v>0.05</v>
      </c>
      <c r="M62" s="31" t="s">
        <v>44</v>
      </c>
      <c r="N62" s="26" t="s">
        <v>64</v>
      </c>
      <c r="O62" s="30">
        <v>0.25</v>
      </c>
      <c r="P62" s="30">
        <v>1.25</v>
      </c>
    </row>
    <row r="63" spans="1:16" x14ac:dyDescent="0.25">
      <c r="A63" s="25">
        <v>48</v>
      </c>
      <c r="B63" s="27"/>
      <c r="C63" s="27"/>
      <c r="D63" s="28">
        <v>1317</v>
      </c>
      <c r="E63" s="27"/>
      <c r="F63" s="29">
        <v>0.05</v>
      </c>
      <c r="G63" s="26" t="s">
        <v>544</v>
      </c>
      <c r="H63" s="26" t="s">
        <v>545</v>
      </c>
      <c r="I63" s="26" t="s">
        <v>84</v>
      </c>
      <c r="J63" s="28">
        <v>1</v>
      </c>
      <c r="K63" s="26" t="s">
        <v>53</v>
      </c>
      <c r="L63" s="30">
        <v>0.05</v>
      </c>
      <c r="M63" s="31" t="s">
        <v>63</v>
      </c>
      <c r="N63" s="26" t="s">
        <v>546</v>
      </c>
      <c r="O63" s="30">
        <v>0.25</v>
      </c>
      <c r="P63" s="30">
        <v>1.5</v>
      </c>
    </row>
    <row r="64" spans="1:16" x14ac:dyDescent="0.25">
      <c r="A64" s="25">
        <v>49</v>
      </c>
      <c r="B64" s="27"/>
      <c r="C64" s="27"/>
      <c r="D64" s="28">
        <v>1318</v>
      </c>
      <c r="E64" s="27"/>
      <c r="F64" s="29">
        <v>0.05</v>
      </c>
      <c r="G64" s="26" t="s">
        <v>547</v>
      </c>
      <c r="H64" s="26" t="s">
        <v>548</v>
      </c>
      <c r="I64" s="26" t="s">
        <v>84</v>
      </c>
      <c r="J64" s="28">
        <v>1</v>
      </c>
      <c r="K64" s="26" t="s">
        <v>53</v>
      </c>
      <c r="L64" s="30">
        <v>0.05</v>
      </c>
      <c r="M64" s="31" t="s">
        <v>63</v>
      </c>
      <c r="N64" s="26" t="s">
        <v>49</v>
      </c>
      <c r="O64" s="30">
        <v>0.25</v>
      </c>
      <c r="P64" s="30">
        <v>1</v>
      </c>
    </row>
    <row r="65" spans="1:16" x14ac:dyDescent="0.25">
      <c r="A65" s="25">
        <v>50</v>
      </c>
      <c r="B65" s="27"/>
      <c r="C65" s="27"/>
      <c r="D65" s="28">
        <v>1318</v>
      </c>
      <c r="E65" s="27"/>
      <c r="F65" s="29">
        <v>0.05</v>
      </c>
      <c r="G65" s="26" t="s">
        <v>547</v>
      </c>
      <c r="H65" s="26" t="s">
        <v>548</v>
      </c>
      <c r="I65" s="26" t="s">
        <v>48</v>
      </c>
      <c r="J65" s="28">
        <v>1</v>
      </c>
      <c r="K65" s="26" t="s">
        <v>53</v>
      </c>
      <c r="L65" s="30">
        <v>0.05</v>
      </c>
      <c r="M65" s="31" t="s">
        <v>44</v>
      </c>
      <c r="N65" s="26" t="s">
        <v>49</v>
      </c>
      <c r="O65" s="30">
        <v>0.25</v>
      </c>
      <c r="P65" s="30">
        <v>1</v>
      </c>
    </row>
    <row r="66" spans="1:16" x14ac:dyDescent="0.25">
      <c r="A66" s="25">
        <v>51</v>
      </c>
      <c r="B66" s="27"/>
      <c r="C66" s="27"/>
      <c r="D66" s="28">
        <v>1319</v>
      </c>
      <c r="E66" s="27"/>
      <c r="F66" s="29">
        <v>0.05</v>
      </c>
      <c r="G66" s="26" t="s">
        <v>549</v>
      </c>
      <c r="H66" s="26" t="s">
        <v>550</v>
      </c>
      <c r="I66" s="26" t="s">
        <v>48</v>
      </c>
      <c r="J66" s="28">
        <v>1</v>
      </c>
      <c r="K66" s="26" t="s">
        <v>53</v>
      </c>
      <c r="L66" s="30">
        <v>0.05</v>
      </c>
      <c r="M66" s="31" t="s">
        <v>44</v>
      </c>
      <c r="N66" s="26" t="s">
        <v>551</v>
      </c>
      <c r="O66" s="30">
        <v>0.25</v>
      </c>
      <c r="P66" s="30">
        <v>1</v>
      </c>
    </row>
    <row r="67" spans="1:16" x14ac:dyDescent="0.25">
      <c r="A67" s="25">
        <v>52</v>
      </c>
      <c r="B67" s="27"/>
      <c r="C67" s="27"/>
      <c r="D67" s="28">
        <v>1320</v>
      </c>
      <c r="E67" s="27"/>
      <c r="F67" s="29">
        <v>0.05</v>
      </c>
      <c r="G67" s="26" t="s">
        <v>552</v>
      </c>
      <c r="H67" s="26" t="s">
        <v>553</v>
      </c>
      <c r="I67" s="26" t="s">
        <v>84</v>
      </c>
      <c r="J67" s="28">
        <v>1</v>
      </c>
      <c r="K67" s="26" t="s">
        <v>53</v>
      </c>
      <c r="L67" s="30">
        <v>0.05</v>
      </c>
      <c r="M67" s="31" t="s">
        <v>63</v>
      </c>
      <c r="N67" s="26" t="s">
        <v>554</v>
      </c>
      <c r="O67" s="30">
        <v>0.25</v>
      </c>
      <c r="P67" s="30">
        <v>1</v>
      </c>
    </row>
    <row r="68" spans="1:16" x14ac:dyDescent="0.25">
      <c r="A68" s="25">
        <v>53</v>
      </c>
      <c r="B68" s="27"/>
      <c r="C68" s="27"/>
      <c r="D68" s="28">
        <v>1322</v>
      </c>
      <c r="E68" s="27"/>
      <c r="F68" s="29">
        <v>0.05</v>
      </c>
      <c r="G68" s="26" t="s">
        <v>555</v>
      </c>
      <c r="H68" s="26" t="s">
        <v>556</v>
      </c>
      <c r="I68" s="26" t="s">
        <v>501</v>
      </c>
      <c r="J68" s="28">
        <v>1</v>
      </c>
      <c r="K68" s="26" t="s">
        <v>53</v>
      </c>
      <c r="L68" s="30">
        <v>0.05</v>
      </c>
      <c r="M68" s="31" t="s">
        <v>63</v>
      </c>
      <c r="N68" s="26" t="s">
        <v>49</v>
      </c>
      <c r="O68" s="30">
        <v>0.25</v>
      </c>
      <c r="P68" s="30">
        <v>1</v>
      </c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32"/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32"/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557</v>
      </c>
      <c r="O88" s="90"/>
      <c r="P88" s="91"/>
    </row>
    <row r="89" spans="1:16" ht="16.5" thickTop="1" x14ac:dyDescent="0.25">
      <c r="A89" s="32"/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32"/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3.4299999999999975</v>
      </c>
    </row>
    <row r="91" spans="1:16" x14ac:dyDescent="0.25">
      <c r="A91" s="32"/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13.25</v>
      </c>
    </row>
    <row r="92" spans="1:16" x14ac:dyDescent="0.25">
      <c r="A92" s="32"/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87.75</v>
      </c>
    </row>
    <row r="93" spans="1:16" ht="16.5" thickBot="1" x14ac:dyDescent="0.3">
      <c r="A93" s="32"/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61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&amp;LFDCINV02.XLS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0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559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28">
        <v>1279</v>
      </c>
      <c r="E10" s="27"/>
      <c r="F10" s="29">
        <v>1.2500000000000001E-2</v>
      </c>
      <c r="G10" s="26" t="s">
        <v>560</v>
      </c>
      <c r="H10" s="26" t="s">
        <v>561</v>
      </c>
      <c r="I10" s="26" t="s">
        <v>48</v>
      </c>
      <c r="J10" s="28">
        <v>4</v>
      </c>
      <c r="K10" s="26" t="s">
        <v>43</v>
      </c>
      <c r="L10" s="30">
        <v>0.05</v>
      </c>
      <c r="M10" s="31" t="s">
        <v>44</v>
      </c>
      <c r="N10" s="26" t="s">
        <v>562</v>
      </c>
      <c r="O10" s="30">
        <v>0.25</v>
      </c>
      <c r="P10" s="30">
        <v>4</v>
      </c>
    </row>
    <row r="11" spans="1:16" x14ac:dyDescent="0.25">
      <c r="A11" s="25">
        <v>2</v>
      </c>
      <c r="B11" s="27"/>
      <c r="C11" s="27"/>
      <c r="D11" s="28">
        <v>1290</v>
      </c>
      <c r="E11" s="27"/>
      <c r="F11" s="29">
        <v>0.25</v>
      </c>
      <c r="G11" s="26" t="s">
        <v>560</v>
      </c>
      <c r="H11" s="26" t="s">
        <v>563</v>
      </c>
      <c r="I11" s="26" t="s">
        <v>501</v>
      </c>
      <c r="J11" s="28">
        <v>1</v>
      </c>
      <c r="K11" s="26" t="s">
        <v>53</v>
      </c>
      <c r="L11" s="30">
        <v>0.25</v>
      </c>
      <c r="M11" s="31" t="s">
        <v>44</v>
      </c>
      <c r="N11" s="26" t="s">
        <v>564</v>
      </c>
      <c r="O11" s="30">
        <v>0.25</v>
      </c>
      <c r="P11" s="30">
        <v>1</v>
      </c>
    </row>
    <row r="12" spans="1:16" x14ac:dyDescent="0.25">
      <c r="A12" s="25">
        <v>3</v>
      </c>
      <c r="B12" s="27"/>
      <c r="C12" s="26" t="s">
        <v>70</v>
      </c>
      <c r="D12" s="28">
        <v>70</v>
      </c>
      <c r="E12" s="27"/>
      <c r="F12" s="29">
        <v>0.08</v>
      </c>
      <c r="G12" s="26" t="s">
        <v>565</v>
      </c>
      <c r="H12" s="26" t="s">
        <v>566</v>
      </c>
      <c r="I12" s="26" t="s">
        <v>48</v>
      </c>
      <c r="J12" s="28">
        <v>1</v>
      </c>
      <c r="K12" s="26" t="s">
        <v>53</v>
      </c>
      <c r="L12" s="30">
        <v>0.08</v>
      </c>
      <c r="M12" s="31" t="s">
        <v>44</v>
      </c>
      <c r="N12" s="26" t="s">
        <v>567</v>
      </c>
      <c r="O12" s="30">
        <v>0.25</v>
      </c>
      <c r="P12" s="30">
        <v>1.5</v>
      </c>
    </row>
    <row r="13" spans="1:16" x14ac:dyDescent="0.25">
      <c r="A13" s="25">
        <v>4</v>
      </c>
      <c r="B13" s="27"/>
      <c r="C13" s="26" t="s">
        <v>208</v>
      </c>
      <c r="D13" s="28">
        <v>6</v>
      </c>
      <c r="E13" s="27"/>
      <c r="F13" s="29">
        <v>0.06</v>
      </c>
      <c r="G13" s="26" t="s">
        <v>568</v>
      </c>
      <c r="H13" s="26" t="s">
        <v>569</v>
      </c>
      <c r="I13" s="26" t="s">
        <v>84</v>
      </c>
      <c r="J13" s="28">
        <v>1</v>
      </c>
      <c r="K13" s="26" t="s">
        <v>473</v>
      </c>
      <c r="L13" s="30">
        <v>0.06</v>
      </c>
      <c r="M13" s="31" t="s">
        <v>63</v>
      </c>
      <c r="N13" s="26" t="s">
        <v>570</v>
      </c>
      <c r="O13" s="30">
        <v>0.25</v>
      </c>
      <c r="P13" s="30">
        <v>1</v>
      </c>
    </row>
    <row r="14" spans="1:16" x14ac:dyDescent="0.25">
      <c r="A14" s="25">
        <v>5</v>
      </c>
      <c r="B14" s="27"/>
      <c r="C14" s="27"/>
      <c r="D14" s="28">
        <v>1323</v>
      </c>
      <c r="E14" s="27"/>
      <c r="F14" s="29">
        <v>0.05</v>
      </c>
      <c r="G14" s="26" t="s">
        <v>571</v>
      </c>
      <c r="H14" s="26" t="s">
        <v>572</v>
      </c>
      <c r="I14" s="26" t="s">
        <v>501</v>
      </c>
      <c r="J14" s="28">
        <v>1</v>
      </c>
      <c r="K14" s="26" t="s">
        <v>53</v>
      </c>
      <c r="L14" s="30">
        <v>0.05</v>
      </c>
      <c r="M14" s="31" t="s">
        <v>44</v>
      </c>
      <c r="N14" s="26" t="s">
        <v>564</v>
      </c>
      <c r="O14" s="30">
        <v>0.25</v>
      </c>
      <c r="P14" s="30">
        <v>1</v>
      </c>
    </row>
    <row r="15" spans="1:16" x14ac:dyDescent="0.25">
      <c r="A15" s="25">
        <v>6</v>
      </c>
      <c r="B15" s="27"/>
      <c r="C15" s="26" t="s">
        <v>70</v>
      </c>
      <c r="D15" s="28">
        <v>71</v>
      </c>
      <c r="E15" s="27"/>
      <c r="F15" s="29">
        <v>0.2</v>
      </c>
      <c r="G15" s="26" t="s">
        <v>573</v>
      </c>
      <c r="H15" s="26" t="s">
        <v>574</v>
      </c>
      <c r="I15" s="26" t="s">
        <v>501</v>
      </c>
      <c r="J15" s="28">
        <v>1</v>
      </c>
      <c r="K15" s="26" t="s">
        <v>53</v>
      </c>
      <c r="L15" s="30">
        <v>0.2</v>
      </c>
      <c r="M15" s="31" t="s">
        <v>63</v>
      </c>
      <c r="N15" s="26" t="s">
        <v>575</v>
      </c>
      <c r="O15" s="30">
        <v>0.25</v>
      </c>
      <c r="P15" s="30">
        <v>2</v>
      </c>
    </row>
    <row r="16" spans="1:16" x14ac:dyDescent="0.25">
      <c r="A16" s="25">
        <v>7</v>
      </c>
      <c r="B16" s="27"/>
      <c r="C16" s="26" t="s">
        <v>223</v>
      </c>
      <c r="D16" s="28">
        <v>39</v>
      </c>
      <c r="E16" s="27"/>
      <c r="F16" s="29">
        <v>0.13</v>
      </c>
      <c r="G16" s="26" t="s">
        <v>460</v>
      </c>
      <c r="H16" s="26" t="s">
        <v>576</v>
      </c>
      <c r="I16" s="26" t="s">
        <v>84</v>
      </c>
      <c r="J16" s="28">
        <v>1</v>
      </c>
      <c r="K16" s="26" t="s">
        <v>288</v>
      </c>
      <c r="L16" s="30">
        <v>0.13</v>
      </c>
      <c r="M16" s="31" t="s">
        <v>63</v>
      </c>
      <c r="N16" s="26" t="s">
        <v>85</v>
      </c>
      <c r="O16" s="30">
        <v>0.25</v>
      </c>
      <c r="P16" s="30">
        <v>1.5</v>
      </c>
    </row>
    <row r="17" spans="1:16" x14ac:dyDescent="0.25">
      <c r="A17" s="25">
        <v>8</v>
      </c>
      <c r="B17" s="27"/>
      <c r="C17" s="27"/>
      <c r="D17" s="28">
        <v>1287</v>
      </c>
      <c r="E17" s="27"/>
      <c r="F17" s="29">
        <v>0.13</v>
      </c>
      <c r="G17" s="26" t="s">
        <v>577</v>
      </c>
      <c r="H17" s="26" t="s">
        <v>576</v>
      </c>
      <c r="I17" s="26" t="s">
        <v>501</v>
      </c>
      <c r="J17" s="28">
        <v>1</v>
      </c>
      <c r="K17" s="26" t="s">
        <v>53</v>
      </c>
      <c r="L17" s="30">
        <v>0.13</v>
      </c>
      <c r="M17" s="31" t="s">
        <v>63</v>
      </c>
      <c r="N17" s="26" t="s">
        <v>578</v>
      </c>
      <c r="O17" s="30">
        <v>0.25</v>
      </c>
      <c r="P17" s="30">
        <v>2</v>
      </c>
    </row>
    <row r="18" spans="1:16" x14ac:dyDescent="0.25">
      <c r="A18" s="25">
        <v>9</v>
      </c>
      <c r="B18" s="27"/>
      <c r="C18" s="27"/>
      <c r="D18" s="28">
        <v>1326</v>
      </c>
      <c r="E18" s="27"/>
      <c r="F18" s="29">
        <v>0.05</v>
      </c>
      <c r="G18" s="26" t="s">
        <v>579</v>
      </c>
      <c r="H18" s="26" t="s">
        <v>580</v>
      </c>
      <c r="I18" s="26" t="s">
        <v>48</v>
      </c>
      <c r="J18" s="28">
        <v>1</v>
      </c>
      <c r="K18" s="26" t="s">
        <v>53</v>
      </c>
      <c r="L18" s="30">
        <v>0.05</v>
      </c>
      <c r="M18" s="31" t="s">
        <v>44</v>
      </c>
      <c r="N18" s="26" t="s">
        <v>85</v>
      </c>
      <c r="O18" s="30">
        <v>0.25</v>
      </c>
      <c r="P18" s="30">
        <v>1</v>
      </c>
    </row>
    <row r="19" spans="1:16" x14ac:dyDescent="0.25">
      <c r="A19" s="25">
        <v>10</v>
      </c>
      <c r="B19" s="27"/>
      <c r="C19" s="27"/>
      <c r="D19" s="28">
        <v>1329</v>
      </c>
      <c r="E19" s="27"/>
      <c r="F19" s="29">
        <v>0.05</v>
      </c>
      <c r="G19" s="26" t="s">
        <v>581</v>
      </c>
      <c r="H19" s="26" t="s">
        <v>582</v>
      </c>
      <c r="I19" s="26" t="s">
        <v>501</v>
      </c>
      <c r="J19" s="28">
        <v>1</v>
      </c>
      <c r="K19" s="26" t="s">
        <v>53</v>
      </c>
      <c r="L19" s="30">
        <v>0.05</v>
      </c>
      <c r="M19" s="31" t="s">
        <v>44</v>
      </c>
      <c r="N19" s="26" t="s">
        <v>564</v>
      </c>
      <c r="O19" s="30">
        <v>0.25</v>
      </c>
      <c r="P19" s="30">
        <v>2</v>
      </c>
    </row>
    <row r="20" spans="1:16" x14ac:dyDescent="0.25">
      <c r="A20" s="25">
        <v>11</v>
      </c>
      <c r="B20" s="27"/>
      <c r="C20" s="26" t="s">
        <v>208</v>
      </c>
      <c r="D20" s="28">
        <v>7</v>
      </c>
      <c r="E20" s="27"/>
      <c r="F20" s="29">
        <v>0.06</v>
      </c>
      <c r="G20" s="26" t="s">
        <v>583</v>
      </c>
      <c r="H20" s="26" t="s">
        <v>584</v>
      </c>
      <c r="I20" s="26" t="s">
        <v>84</v>
      </c>
      <c r="J20" s="28">
        <v>1</v>
      </c>
      <c r="K20" s="26" t="s">
        <v>473</v>
      </c>
      <c r="L20" s="30">
        <v>0.06</v>
      </c>
      <c r="M20" s="31" t="s">
        <v>63</v>
      </c>
      <c r="N20" s="26" t="s">
        <v>585</v>
      </c>
      <c r="O20" s="30">
        <v>0.25</v>
      </c>
      <c r="P20" s="30">
        <v>1</v>
      </c>
    </row>
    <row r="21" spans="1:16" x14ac:dyDescent="0.25">
      <c r="A21" s="25">
        <v>12</v>
      </c>
      <c r="B21" s="27"/>
      <c r="C21" s="27"/>
      <c r="D21" s="26" t="s">
        <v>586</v>
      </c>
      <c r="E21" s="27"/>
      <c r="F21" s="29">
        <v>0.05</v>
      </c>
      <c r="G21" s="26" t="s">
        <v>587</v>
      </c>
      <c r="H21" s="26" t="s">
        <v>588</v>
      </c>
      <c r="I21" s="26" t="s">
        <v>501</v>
      </c>
      <c r="J21" s="28">
        <v>2</v>
      </c>
      <c r="K21" s="26" t="s">
        <v>589</v>
      </c>
      <c r="L21" s="30">
        <v>0.1</v>
      </c>
      <c r="M21" s="31" t="s">
        <v>63</v>
      </c>
      <c r="N21" s="26" t="s">
        <v>590</v>
      </c>
      <c r="O21" s="30">
        <v>0.25</v>
      </c>
      <c r="P21" s="30">
        <v>8</v>
      </c>
    </row>
    <row r="22" spans="1:16" x14ac:dyDescent="0.25">
      <c r="A22" s="25">
        <v>13</v>
      </c>
      <c r="B22" s="27"/>
      <c r="C22" s="27"/>
      <c r="D22" s="28">
        <v>1289</v>
      </c>
      <c r="E22" s="27"/>
      <c r="F22" s="29">
        <v>0.2</v>
      </c>
      <c r="G22" s="26" t="s">
        <v>591</v>
      </c>
      <c r="H22" s="26" t="s">
        <v>592</v>
      </c>
      <c r="I22" s="26" t="s">
        <v>501</v>
      </c>
      <c r="J22" s="28">
        <v>1</v>
      </c>
      <c r="K22" s="26" t="s">
        <v>53</v>
      </c>
      <c r="L22" s="30">
        <v>0.2</v>
      </c>
      <c r="M22" s="31" t="s">
        <v>63</v>
      </c>
      <c r="N22" s="26" t="s">
        <v>81</v>
      </c>
      <c r="O22" s="30">
        <v>0.25</v>
      </c>
      <c r="P22" s="30">
        <v>1.1000000000000001</v>
      </c>
    </row>
    <row r="23" spans="1:16" x14ac:dyDescent="0.25">
      <c r="A23" s="25">
        <v>14</v>
      </c>
      <c r="B23" s="27"/>
      <c r="C23" s="27"/>
      <c r="D23" s="28">
        <v>1283</v>
      </c>
      <c r="E23" s="26" t="s">
        <v>593</v>
      </c>
      <c r="F23" s="29">
        <v>0.05</v>
      </c>
      <c r="G23" s="26" t="s">
        <v>506</v>
      </c>
      <c r="H23" s="26" t="s">
        <v>594</v>
      </c>
      <c r="I23" s="26" t="s">
        <v>501</v>
      </c>
      <c r="J23" s="28">
        <v>1</v>
      </c>
      <c r="K23" s="26" t="s">
        <v>595</v>
      </c>
      <c r="L23" s="30">
        <v>0.05</v>
      </c>
      <c r="M23" s="31" t="s">
        <v>63</v>
      </c>
      <c r="N23" s="26" t="s">
        <v>64</v>
      </c>
      <c r="O23" s="30">
        <v>0.25</v>
      </c>
      <c r="P23" s="30">
        <v>1</v>
      </c>
    </row>
    <row r="24" spans="1:16" x14ac:dyDescent="0.25">
      <c r="A24" s="25">
        <v>15</v>
      </c>
      <c r="B24" s="27"/>
      <c r="C24" s="26" t="s">
        <v>128</v>
      </c>
      <c r="D24" s="28">
        <v>54</v>
      </c>
      <c r="E24" s="27"/>
      <c r="F24" s="29">
        <v>0.08</v>
      </c>
      <c r="G24" s="26" t="s">
        <v>596</v>
      </c>
      <c r="H24" s="26" t="s">
        <v>597</v>
      </c>
      <c r="I24" s="26" t="s">
        <v>84</v>
      </c>
      <c r="J24" s="28">
        <v>1</v>
      </c>
      <c r="K24" s="26" t="s">
        <v>473</v>
      </c>
      <c r="L24" s="30">
        <v>0.08</v>
      </c>
      <c r="M24" s="31" t="s">
        <v>63</v>
      </c>
      <c r="N24" s="26" t="s">
        <v>564</v>
      </c>
      <c r="O24" s="30">
        <v>0.25</v>
      </c>
      <c r="P24" s="30">
        <v>1</v>
      </c>
    </row>
    <row r="25" spans="1:16" x14ac:dyDescent="0.25">
      <c r="A25" s="25">
        <v>16</v>
      </c>
      <c r="B25" s="27"/>
      <c r="C25" s="26" t="s">
        <v>598</v>
      </c>
      <c r="D25" s="28">
        <v>20</v>
      </c>
      <c r="E25" s="27"/>
      <c r="F25" s="29">
        <v>0.08</v>
      </c>
      <c r="G25" s="26" t="s">
        <v>596</v>
      </c>
      <c r="H25" s="26" t="s">
        <v>597</v>
      </c>
      <c r="I25" s="26" t="s">
        <v>84</v>
      </c>
      <c r="J25" s="28">
        <v>1</v>
      </c>
      <c r="K25" s="26" t="s">
        <v>473</v>
      </c>
      <c r="L25" s="30">
        <v>0.08</v>
      </c>
      <c r="M25" s="31" t="s">
        <v>63</v>
      </c>
      <c r="N25" s="26" t="s">
        <v>564</v>
      </c>
      <c r="O25" s="30">
        <v>0.25</v>
      </c>
      <c r="P25" s="30">
        <v>1</v>
      </c>
    </row>
    <row r="26" spans="1:16" x14ac:dyDescent="0.25">
      <c r="A26" s="25">
        <v>17</v>
      </c>
      <c r="B26" s="27"/>
      <c r="C26" s="27"/>
      <c r="D26" s="28">
        <v>1298</v>
      </c>
      <c r="E26" s="27"/>
      <c r="F26" s="29">
        <v>0.06</v>
      </c>
      <c r="G26" s="26" t="s">
        <v>503</v>
      </c>
      <c r="H26" s="26" t="s">
        <v>599</v>
      </c>
      <c r="I26" s="26" t="s">
        <v>501</v>
      </c>
      <c r="J26" s="28">
        <v>2</v>
      </c>
      <c r="K26" s="26" t="s">
        <v>115</v>
      </c>
      <c r="L26" s="30">
        <v>0.12</v>
      </c>
      <c r="M26" s="31" t="s">
        <v>63</v>
      </c>
      <c r="N26" s="26" t="s">
        <v>564</v>
      </c>
      <c r="O26" s="30">
        <v>0.25</v>
      </c>
      <c r="P26" s="30">
        <v>1</v>
      </c>
    </row>
    <row r="27" spans="1:16" x14ac:dyDescent="0.25">
      <c r="A27" s="25">
        <v>18</v>
      </c>
      <c r="B27" s="27"/>
      <c r="C27" s="26" t="s">
        <v>70</v>
      </c>
      <c r="D27" s="28">
        <v>72</v>
      </c>
      <c r="E27" s="26" t="s">
        <v>200</v>
      </c>
      <c r="F27" s="29">
        <v>0.1</v>
      </c>
      <c r="G27" s="26" t="s">
        <v>600</v>
      </c>
      <c r="H27" s="26" t="s">
        <v>601</v>
      </c>
      <c r="I27" s="26" t="s">
        <v>501</v>
      </c>
      <c r="J27" s="28">
        <v>8</v>
      </c>
      <c r="K27" s="26" t="s">
        <v>602</v>
      </c>
      <c r="L27" s="30">
        <v>0.8</v>
      </c>
      <c r="M27" s="31" t="s">
        <v>63</v>
      </c>
      <c r="N27" s="26" t="s">
        <v>470</v>
      </c>
      <c r="O27" s="30">
        <v>0.25</v>
      </c>
      <c r="P27" s="30">
        <v>3.75</v>
      </c>
    </row>
    <row r="28" spans="1:16" x14ac:dyDescent="0.25">
      <c r="A28" s="25">
        <v>19</v>
      </c>
      <c r="B28" s="27"/>
      <c r="C28" s="27"/>
      <c r="D28" s="28">
        <v>1278</v>
      </c>
      <c r="E28" s="27"/>
      <c r="F28" s="29">
        <v>0.01</v>
      </c>
      <c r="G28" s="26" t="s">
        <v>503</v>
      </c>
      <c r="H28" s="26" t="s">
        <v>603</v>
      </c>
      <c r="I28" s="26" t="s">
        <v>501</v>
      </c>
      <c r="J28" s="28">
        <v>6</v>
      </c>
      <c r="K28" s="26" t="s">
        <v>604</v>
      </c>
      <c r="L28" s="30">
        <v>0.06</v>
      </c>
      <c r="M28" s="31" t="s">
        <v>63</v>
      </c>
      <c r="N28" s="26" t="s">
        <v>605</v>
      </c>
      <c r="O28" s="30">
        <v>0.25</v>
      </c>
      <c r="P28" s="30">
        <v>1</v>
      </c>
    </row>
    <row r="29" spans="1:16" x14ac:dyDescent="0.25">
      <c r="A29" s="25">
        <v>20</v>
      </c>
      <c r="B29" s="27"/>
      <c r="C29" s="27"/>
      <c r="D29" s="28">
        <v>1339</v>
      </c>
      <c r="E29" s="27"/>
      <c r="F29" s="29">
        <v>0.05</v>
      </c>
      <c r="G29" s="26" t="s">
        <v>606</v>
      </c>
      <c r="H29" s="26" t="s">
        <v>607</v>
      </c>
      <c r="I29" s="26" t="s">
        <v>501</v>
      </c>
      <c r="J29" s="28">
        <v>1</v>
      </c>
      <c r="K29" s="26" t="s">
        <v>53</v>
      </c>
      <c r="L29" s="30">
        <v>0.06</v>
      </c>
      <c r="M29" s="31" t="s">
        <v>63</v>
      </c>
      <c r="N29" s="26" t="s">
        <v>608</v>
      </c>
      <c r="O29" s="30">
        <v>0.25</v>
      </c>
      <c r="P29" s="30">
        <v>1</v>
      </c>
    </row>
    <row r="30" spans="1:16" x14ac:dyDescent="0.25">
      <c r="A30" s="25">
        <v>21</v>
      </c>
      <c r="B30" s="27"/>
      <c r="C30" s="27"/>
      <c r="D30" s="28">
        <v>1340</v>
      </c>
      <c r="E30" s="27"/>
      <c r="F30" s="29">
        <v>0.06</v>
      </c>
      <c r="G30" s="26" t="s">
        <v>609</v>
      </c>
      <c r="H30" s="26" t="s">
        <v>610</v>
      </c>
      <c r="I30" s="26" t="s">
        <v>501</v>
      </c>
      <c r="J30" s="28">
        <v>1</v>
      </c>
      <c r="K30" s="26" t="s">
        <v>53</v>
      </c>
      <c r="L30" s="30">
        <v>0.06</v>
      </c>
      <c r="M30" s="31" t="s">
        <v>63</v>
      </c>
      <c r="N30" s="26" t="s">
        <v>611</v>
      </c>
      <c r="O30" s="30">
        <v>0.25</v>
      </c>
      <c r="P30" s="30">
        <v>1</v>
      </c>
    </row>
    <row r="31" spans="1:16" x14ac:dyDescent="0.25">
      <c r="A31" s="25">
        <v>22</v>
      </c>
      <c r="B31" s="27"/>
      <c r="C31" s="26" t="s">
        <v>70</v>
      </c>
      <c r="D31" s="28">
        <v>74</v>
      </c>
      <c r="E31" s="27"/>
      <c r="F31" s="29">
        <v>0.1</v>
      </c>
      <c r="G31" s="26" t="s">
        <v>612</v>
      </c>
      <c r="H31" s="26" t="s">
        <v>613</v>
      </c>
      <c r="I31" s="26" t="s">
        <v>501</v>
      </c>
      <c r="J31" s="28">
        <v>1</v>
      </c>
      <c r="K31" s="26" t="s">
        <v>53</v>
      </c>
      <c r="L31" s="30">
        <v>0.1</v>
      </c>
      <c r="M31" s="31" t="s">
        <v>63</v>
      </c>
      <c r="N31" s="26" t="s">
        <v>564</v>
      </c>
      <c r="O31" s="30">
        <v>0.25</v>
      </c>
      <c r="P31" s="30">
        <v>1.5</v>
      </c>
    </row>
    <row r="32" spans="1:16" x14ac:dyDescent="0.25">
      <c r="A32" s="25">
        <v>23</v>
      </c>
      <c r="B32" s="27"/>
      <c r="C32" s="27"/>
      <c r="D32" s="28">
        <v>1344</v>
      </c>
      <c r="E32" s="27"/>
      <c r="F32" s="29">
        <v>0.06</v>
      </c>
      <c r="G32" s="26" t="s">
        <v>396</v>
      </c>
      <c r="H32" s="26" t="s">
        <v>614</v>
      </c>
      <c r="I32" s="26" t="s">
        <v>501</v>
      </c>
      <c r="J32" s="28">
        <v>1</v>
      </c>
      <c r="K32" s="26" t="s">
        <v>53</v>
      </c>
      <c r="L32" s="30">
        <v>0.06</v>
      </c>
      <c r="M32" s="31" t="s">
        <v>63</v>
      </c>
      <c r="N32" s="26" t="s">
        <v>564</v>
      </c>
      <c r="O32" s="30">
        <v>0.25</v>
      </c>
      <c r="P32" s="30">
        <v>1</v>
      </c>
    </row>
    <row r="33" spans="1:16" x14ac:dyDescent="0.25">
      <c r="A33" s="25">
        <v>24</v>
      </c>
      <c r="B33" s="27"/>
      <c r="C33" s="27"/>
      <c r="D33" s="28">
        <v>1293</v>
      </c>
      <c r="E33" s="27"/>
      <c r="F33" s="29">
        <v>0.5</v>
      </c>
      <c r="G33" s="26" t="s">
        <v>615</v>
      </c>
      <c r="H33" s="26" t="s">
        <v>616</v>
      </c>
      <c r="I33" s="26" t="s">
        <v>501</v>
      </c>
      <c r="J33" s="28">
        <v>1</v>
      </c>
      <c r="K33" s="26" t="s">
        <v>53</v>
      </c>
      <c r="L33" s="30">
        <v>0.5</v>
      </c>
      <c r="M33" s="31" t="s">
        <v>63</v>
      </c>
      <c r="N33" s="26" t="s">
        <v>617</v>
      </c>
      <c r="O33" s="30">
        <v>0.25</v>
      </c>
      <c r="P33" s="30">
        <v>2.5</v>
      </c>
    </row>
    <row r="34" spans="1:16" x14ac:dyDescent="0.25">
      <c r="A34" s="25">
        <v>25</v>
      </c>
      <c r="B34" s="27"/>
      <c r="C34" s="27"/>
      <c r="D34" s="28">
        <v>1357</v>
      </c>
      <c r="E34" s="27"/>
      <c r="F34" s="29">
        <v>0.06</v>
      </c>
      <c r="G34" s="26" t="s">
        <v>618</v>
      </c>
      <c r="H34" s="26" t="s">
        <v>619</v>
      </c>
      <c r="I34" s="26" t="s">
        <v>501</v>
      </c>
      <c r="J34" s="28">
        <v>1</v>
      </c>
      <c r="K34" s="26" t="s">
        <v>53</v>
      </c>
      <c r="L34" s="30">
        <v>0.06</v>
      </c>
      <c r="M34" s="31" t="s">
        <v>63</v>
      </c>
      <c r="N34" s="26" t="s">
        <v>620</v>
      </c>
      <c r="O34" s="30">
        <v>0.25</v>
      </c>
      <c r="P34" s="30">
        <v>1.25</v>
      </c>
    </row>
    <row r="35" spans="1:16" x14ac:dyDescent="0.25">
      <c r="A35" s="25">
        <v>26</v>
      </c>
      <c r="B35" s="27"/>
      <c r="C35" s="27"/>
      <c r="D35" s="28">
        <v>1360</v>
      </c>
      <c r="E35" s="27"/>
      <c r="F35" s="29">
        <v>0.06</v>
      </c>
      <c r="G35" s="26" t="s">
        <v>621</v>
      </c>
      <c r="H35" s="26" t="s">
        <v>622</v>
      </c>
      <c r="I35" s="26" t="s">
        <v>501</v>
      </c>
      <c r="J35" s="28">
        <v>1</v>
      </c>
      <c r="K35" s="26" t="s">
        <v>53</v>
      </c>
      <c r="L35" s="30">
        <v>0.06</v>
      </c>
      <c r="M35" s="31" t="s">
        <v>63</v>
      </c>
      <c r="N35" s="26" t="s">
        <v>623</v>
      </c>
      <c r="O35" s="30">
        <v>0.25</v>
      </c>
      <c r="P35" s="30">
        <v>1</v>
      </c>
    </row>
    <row r="36" spans="1:16" x14ac:dyDescent="0.25">
      <c r="A36" s="25">
        <v>27</v>
      </c>
      <c r="B36" s="27"/>
      <c r="C36" s="27"/>
      <c r="D36" s="28">
        <v>1362</v>
      </c>
      <c r="E36" s="27"/>
      <c r="F36" s="29">
        <v>0.06</v>
      </c>
      <c r="G36" s="26" t="s">
        <v>624</v>
      </c>
      <c r="H36" s="26" t="s">
        <v>625</v>
      </c>
      <c r="I36" s="26" t="s">
        <v>501</v>
      </c>
      <c r="J36" s="28">
        <v>1</v>
      </c>
      <c r="K36" s="26" t="s">
        <v>53</v>
      </c>
      <c r="L36" s="30">
        <v>0.06</v>
      </c>
      <c r="M36" s="31" t="s">
        <v>63</v>
      </c>
      <c r="N36" s="26" t="s">
        <v>626</v>
      </c>
      <c r="O36" s="30">
        <v>0.25</v>
      </c>
      <c r="P36" s="30">
        <v>1.25</v>
      </c>
    </row>
    <row r="37" spans="1:16" x14ac:dyDescent="0.25">
      <c r="A37" s="25">
        <v>28</v>
      </c>
      <c r="B37" s="27"/>
      <c r="C37" s="27"/>
      <c r="D37" s="28">
        <v>1364</v>
      </c>
      <c r="E37" s="27"/>
      <c r="F37" s="29">
        <v>0.06</v>
      </c>
      <c r="G37" s="26" t="s">
        <v>627</v>
      </c>
      <c r="H37" s="26" t="s">
        <v>628</v>
      </c>
      <c r="I37" s="26" t="s">
        <v>501</v>
      </c>
      <c r="J37" s="28">
        <v>1</v>
      </c>
      <c r="K37" s="26" t="s">
        <v>53</v>
      </c>
      <c r="L37" s="30">
        <v>0.06</v>
      </c>
      <c r="M37" s="31" t="s">
        <v>63</v>
      </c>
      <c r="N37" s="26" t="s">
        <v>564</v>
      </c>
      <c r="O37" s="30">
        <v>0.25</v>
      </c>
      <c r="P37" s="30">
        <v>1.25</v>
      </c>
    </row>
    <row r="38" spans="1:16" x14ac:dyDescent="0.25">
      <c r="A38" s="25">
        <v>29</v>
      </c>
      <c r="B38" s="27"/>
      <c r="C38" s="27"/>
      <c r="D38" s="26" t="s">
        <v>629</v>
      </c>
      <c r="E38" s="27"/>
      <c r="F38" s="29">
        <v>0.06</v>
      </c>
      <c r="G38" s="26" t="s">
        <v>547</v>
      </c>
      <c r="H38" s="26" t="s">
        <v>630</v>
      </c>
      <c r="I38" s="26" t="s">
        <v>501</v>
      </c>
      <c r="J38" s="28">
        <v>4</v>
      </c>
      <c r="K38" s="26" t="s">
        <v>631</v>
      </c>
      <c r="L38" s="30">
        <v>0.24</v>
      </c>
      <c r="M38" s="31" t="s">
        <v>63</v>
      </c>
      <c r="N38" s="26" t="s">
        <v>564</v>
      </c>
      <c r="O38" s="30">
        <v>0.25</v>
      </c>
      <c r="P38" s="30">
        <v>4</v>
      </c>
    </row>
    <row r="39" spans="1:16" x14ac:dyDescent="0.25">
      <c r="A39" s="25">
        <v>30</v>
      </c>
      <c r="B39" s="27"/>
      <c r="C39" s="27"/>
      <c r="D39" s="28">
        <v>1370</v>
      </c>
      <c r="E39" s="27"/>
      <c r="F39" s="29">
        <v>0.06</v>
      </c>
      <c r="G39" s="26" t="s">
        <v>632</v>
      </c>
      <c r="H39" s="26" t="s">
        <v>633</v>
      </c>
      <c r="I39" s="26" t="s">
        <v>501</v>
      </c>
      <c r="J39" s="28">
        <v>1</v>
      </c>
      <c r="K39" s="26" t="s">
        <v>53</v>
      </c>
      <c r="L39" s="30">
        <v>0.06</v>
      </c>
      <c r="M39" s="31" t="s">
        <v>63</v>
      </c>
      <c r="N39" s="26" t="s">
        <v>564</v>
      </c>
      <c r="O39" s="30">
        <v>0.25</v>
      </c>
      <c r="P39" s="30">
        <v>1.5</v>
      </c>
    </row>
    <row r="40" spans="1:16" x14ac:dyDescent="0.25">
      <c r="A40" s="25">
        <v>31</v>
      </c>
      <c r="B40" s="27"/>
      <c r="C40" s="27"/>
      <c r="D40" s="28">
        <v>1372</v>
      </c>
      <c r="E40" s="27"/>
      <c r="F40" s="29">
        <v>0.06</v>
      </c>
      <c r="G40" s="26" t="s">
        <v>634</v>
      </c>
      <c r="H40" s="26" t="s">
        <v>635</v>
      </c>
      <c r="I40" s="26" t="s">
        <v>501</v>
      </c>
      <c r="J40" s="28">
        <v>1</v>
      </c>
      <c r="K40" s="26" t="s">
        <v>53</v>
      </c>
      <c r="L40" s="30">
        <v>0.06</v>
      </c>
      <c r="M40" s="31" t="s">
        <v>63</v>
      </c>
      <c r="N40" s="26" t="s">
        <v>636</v>
      </c>
      <c r="O40" s="30">
        <v>0.25</v>
      </c>
      <c r="P40" s="30">
        <v>2.25</v>
      </c>
    </row>
    <row r="41" spans="1:16" x14ac:dyDescent="0.25">
      <c r="A41" s="25">
        <v>32</v>
      </c>
      <c r="B41" s="27"/>
      <c r="C41" s="27"/>
      <c r="D41" s="28">
        <v>1373</v>
      </c>
      <c r="E41" s="27"/>
      <c r="F41" s="29">
        <v>0.06</v>
      </c>
      <c r="G41" s="26" t="s">
        <v>637</v>
      </c>
      <c r="H41" s="26" t="s">
        <v>638</v>
      </c>
      <c r="I41" s="26" t="s">
        <v>501</v>
      </c>
      <c r="J41" s="28">
        <v>1</v>
      </c>
      <c r="K41" s="26" t="s">
        <v>53</v>
      </c>
      <c r="L41" s="30">
        <v>0.06</v>
      </c>
      <c r="M41" s="31" t="s">
        <v>63</v>
      </c>
      <c r="N41" s="26" t="s">
        <v>295</v>
      </c>
      <c r="O41" s="30">
        <v>0.25</v>
      </c>
      <c r="P41" s="30">
        <v>1</v>
      </c>
    </row>
    <row r="42" spans="1:16" x14ac:dyDescent="0.25">
      <c r="A42" s="25">
        <v>33</v>
      </c>
      <c r="B42" s="27"/>
      <c r="C42" s="27"/>
      <c r="D42" s="28">
        <v>1374</v>
      </c>
      <c r="E42" s="27"/>
      <c r="F42" s="29">
        <v>0.06</v>
      </c>
      <c r="G42" s="26" t="s">
        <v>639</v>
      </c>
      <c r="H42" s="26" t="s">
        <v>640</v>
      </c>
      <c r="I42" s="26" t="s">
        <v>501</v>
      </c>
      <c r="J42" s="28">
        <v>1</v>
      </c>
      <c r="K42" s="26" t="s">
        <v>53</v>
      </c>
      <c r="L42" s="30">
        <v>0.06</v>
      </c>
      <c r="M42" s="31" t="s">
        <v>63</v>
      </c>
      <c r="N42" s="26" t="s">
        <v>641</v>
      </c>
      <c r="O42" s="30">
        <v>0.25</v>
      </c>
      <c r="P42" s="30">
        <v>1</v>
      </c>
    </row>
    <row r="43" spans="1:16" x14ac:dyDescent="0.25">
      <c r="A43" s="25">
        <v>34</v>
      </c>
      <c r="B43" s="27"/>
      <c r="C43" s="27"/>
      <c r="D43" s="26" t="s">
        <v>642</v>
      </c>
      <c r="E43" s="27"/>
      <c r="F43" s="29">
        <v>0.06</v>
      </c>
      <c r="G43" s="26" t="s">
        <v>643</v>
      </c>
      <c r="H43" s="26" t="s">
        <v>644</v>
      </c>
      <c r="I43" s="26" t="s">
        <v>501</v>
      </c>
      <c r="J43" s="28">
        <v>4</v>
      </c>
      <c r="K43" s="26" t="s">
        <v>631</v>
      </c>
      <c r="L43" s="30">
        <v>0.06</v>
      </c>
      <c r="M43" s="31" t="s">
        <v>63</v>
      </c>
      <c r="N43" s="26" t="s">
        <v>232</v>
      </c>
      <c r="O43" s="30">
        <v>0.25</v>
      </c>
      <c r="P43" s="30">
        <v>5</v>
      </c>
    </row>
    <row r="44" spans="1:16" x14ac:dyDescent="0.25">
      <c r="A44" s="25">
        <v>35</v>
      </c>
      <c r="B44" s="27"/>
      <c r="C44" s="27"/>
      <c r="D44" s="28">
        <v>1380</v>
      </c>
      <c r="E44" s="27"/>
      <c r="F44" s="29">
        <v>0.06</v>
      </c>
      <c r="G44" s="26" t="s">
        <v>645</v>
      </c>
      <c r="H44" s="26" t="s">
        <v>646</v>
      </c>
      <c r="I44" s="26" t="s">
        <v>501</v>
      </c>
      <c r="J44" s="28">
        <v>1</v>
      </c>
      <c r="K44" s="26" t="s">
        <v>53</v>
      </c>
      <c r="L44" s="30">
        <v>0.06</v>
      </c>
      <c r="M44" s="31" t="s">
        <v>63</v>
      </c>
      <c r="N44" s="26" t="s">
        <v>647</v>
      </c>
      <c r="O44" s="30">
        <v>0.25</v>
      </c>
      <c r="P44" s="30">
        <v>1</v>
      </c>
    </row>
    <row r="45" spans="1:16" x14ac:dyDescent="0.25">
      <c r="A45" s="25">
        <v>36</v>
      </c>
      <c r="B45" s="27"/>
      <c r="C45" s="27"/>
      <c r="D45" s="28">
        <v>1383</v>
      </c>
      <c r="E45" s="27"/>
      <c r="F45" s="29">
        <v>0.06</v>
      </c>
      <c r="G45" s="26" t="s">
        <v>648</v>
      </c>
      <c r="H45" s="26" t="s">
        <v>649</v>
      </c>
      <c r="I45" s="26" t="s">
        <v>501</v>
      </c>
      <c r="J45" s="28">
        <v>1</v>
      </c>
      <c r="K45" s="26" t="s">
        <v>53</v>
      </c>
      <c r="L45" s="30">
        <v>0.06</v>
      </c>
      <c r="M45" s="31" t="s">
        <v>44</v>
      </c>
      <c r="N45" s="26" t="s">
        <v>650</v>
      </c>
      <c r="O45" s="30">
        <v>0.25</v>
      </c>
      <c r="P45" s="30">
        <v>1</v>
      </c>
    </row>
    <row r="46" spans="1:16" x14ac:dyDescent="0.25">
      <c r="A46" s="25">
        <v>37</v>
      </c>
      <c r="B46" s="86"/>
      <c r="C46" s="86"/>
      <c r="D46" s="28">
        <v>1396</v>
      </c>
      <c r="E46" s="86"/>
      <c r="F46" s="29">
        <v>0.08</v>
      </c>
      <c r="G46" s="85" t="s">
        <v>651</v>
      </c>
      <c r="H46" s="26" t="s">
        <v>652</v>
      </c>
      <c r="I46" s="26" t="s">
        <v>653</v>
      </c>
      <c r="J46" s="28">
        <v>1</v>
      </c>
      <c r="K46" s="26" t="s">
        <v>53</v>
      </c>
      <c r="L46" s="30">
        <v>0.08</v>
      </c>
      <c r="M46" s="31" t="s">
        <v>63</v>
      </c>
      <c r="N46" s="26" t="s">
        <v>313</v>
      </c>
      <c r="O46" s="30">
        <v>0</v>
      </c>
      <c r="P46" s="30">
        <v>1</v>
      </c>
    </row>
    <row r="47" spans="1:16" x14ac:dyDescent="0.25">
      <c r="A47" s="104"/>
      <c r="B47" s="51"/>
      <c r="C47" s="51"/>
      <c r="D47" s="105" t="s">
        <v>654</v>
      </c>
      <c r="E47" s="51"/>
      <c r="F47" s="106"/>
      <c r="G47" s="51"/>
      <c r="H47" s="51"/>
      <c r="I47" s="51"/>
      <c r="J47" s="51"/>
      <c r="K47" s="51"/>
      <c r="L47" s="53"/>
      <c r="M47" s="51"/>
      <c r="N47" s="51"/>
      <c r="O47" s="53"/>
      <c r="P47" s="107"/>
    </row>
    <row r="48" spans="1:16" x14ac:dyDescent="0.25">
      <c r="A48" s="25">
        <v>38</v>
      </c>
      <c r="B48" s="27"/>
      <c r="C48" s="27"/>
      <c r="D48" s="28">
        <v>1596</v>
      </c>
      <c r="E48" s="86"/>
      <c r="F48" s="29">
        <v>0.13</v>
      </c>
      <c r="G48" s="26" t="s">
        <v>655</v>
      </c>
      <c r="H48" s="26" t="s">
        <v>656</v>
      </c>
      <c r="I48" s="26" t="s">
        <v>657</v>
      </c>
      <c r="J48" s="28">
        <v>1</v>
      </c>
      <c r="K48" s="26" t="s">
        <v>53</v>
      </c>
      <c r="L48" s="30">
        <v>0.13</v>
      </c>
      <c r="M48" s="31" t="s">
        <v>63</v>
      </c>
      <c r="N48" s="26" t="s">
        <v>144</v>
      </c>
      <c r="O48" s="30">
        <v>1.5</v>
      </c>
      <c r="P48" s="30">
        <v>1</v>
      </c>
    </row>
    <row r="49" spans="1:16" x14ac:dyDescent="0.25">
      <c r="A49" s="32"/>
      <c r="B49" s="27"/>
      <c r="C49" s="27"/>
      <c r="D49" s="27"/>
      <c r="E49" s="27"/>
      <c r="F49" s="29"/>
      <c r="G49" s="27"/>
      <c r="H49" s="27"/>
      <c r="I49" s="27"/>
      <c r="J49" s="27"/>
      <c r="K49" s="27"/>
      <c r="L49" s="30"/>
      <c r="M49" s="27"/>
      <c r="N49" s="27"/>
      <c r="O49" s="30"/>
      <c r="P49" s="30"/>
    </row>
    <row r="50" spans="1:16" x14ac:dyDescent="0.25">
      <c r="A50" s="32"/>
      <c r="B50" s="27"/>
      <c r="C50" s="27"/>
      <c r="D50" s="27"/>
      <c r="E50" s="27"/>
      <c r="F50" s="29"/>
      <c r="G50" s="27"/>
      <c r="H50" s="27"/>
      <c r="I50" s="27"/>
      <c r="J50" s="27"/>
      <c r="K50" s="27"/>
      <c r="L50" s="30"/>
      <c r="M50" s="27"/>
      <c r="N50" s="27"/>
      <c r="O50" s="30"/>
      <c r="P50" s="30"/>
    </row>
    <row r="51" spans="1:16" x14ac:dyDescent="0.25">
      <c r="A51" s="32"/>
      <c r="B51" s="27"/>
      <c r="C51" s="27"/>
      <c r="D51" s="27"/>
      <c r="E51" s="27"/>
      <c r="F51" s="29"/>
      <c r="G51" s="27"/>
      <c r="H51" s="27"/>
      <c r="I51" s="27"/>
      <c r="J51" s="27"/>
      <c r="K51" s="27"/>
      <c r="L51" s="30"/>
      <c r="M51" s="27"/>
      <c r="N51" s="27"/>
      <c r="O51" s="30"/>
      <c r="P51" s="30"/>
    </row>
    <row r="52" spans="1:16" x14ac:dyDescent="0.25">
      <c r="A52" s="32"/>
      <c r="B52" s="27"/>
      <c r="C52" s="27"/>
      <c r="D52" s="27"/>
      <c r="E52" s="27"/>
      <c r="F52" s="29"/>
      <c r="G52" s="27"/>
      <c r="H52" s="27"/>
      <c r="I52" s="27"/>
      <c r="J52" s="27"/>
      <c r="K52" s="27"/>
      <c r="L52" s="30"/>
      <c r="M52" s="27"/>
      <c r="N52" s="27"/>
      <c r="O52" s="30"/>
      <c r="P52" s="30"/>
    </row>
    <row r="53" spans="1:16" x14ac:dyDescent="0.25">
      <c r="A53" s="32"/>
      <c r="B53" s="27"/>
      <c r="C53" s="27"/>
      <c r="D53" s="27"/>
      <c r="E53" s="27"/>
      <c r="F53" s="29"/>
      <c r="G53" s="27"/>
      <c r="H53" s="27"/>
      <c r="I53" s="27"/>
      <c r="J53" s="27"/>
      <c r="K53" s="27"/>
      <c r="L53" s="30"/>
      <c r="M53" s="27"/>
      <c r="N53" s="27"/>
      <c r="O53" s="30"/>
      <c r="P53" s="30"/>
    </row>
    <row r="54" spans="1:16" x14ac:dyDescent="0.25">
      <c r="A54" s="32"/>
      <c r="B54" s="27"/>
      <c r="C54" s="27"/>
      <c r="D54" s="27"/>
      <c r="E54" s="27"/>
      <c r="F54" s="29"/>
      <c r="G54" s="27"/>
      <c r="H54" s="27"/>
      <c r="I54" s="27"/>
      <c r="J54" s="27"/>
      <c r="K54" s="27"/>
      <c r="L54" s="30"/>
      <c r="M54" s="27"/>
      <c r="N54" s="27"/>
      <c r="O54" s="30"/>
      <c r="P54" s="30"/>
    </row>
    <row r="55" spans="1:16" x14ac:dyDescent="0.25">
      <c r="A55" s="32"/>
      <c r="B55" s="27"/>
      <c r="C55" s="27"/>
      <c r="D55" s="27"/>
      <c r="E55" s="27"/>
      <c r="F55" s="29"/>
      <c r="G55" s="27"/>
      <c r="H55" s="27"/>
      <c r="I55" s="27"/>
      <c r="J55" s="27"/>
      <c r="K55" s="27"/>
      <c r="L55" s="30"/>
      <c r="M55" s="27"/>
      <c r="N55" s="27"/>
      <c r="O55" s="30"/>
      <c r="P55" s="30"/>
    </row>
    <row r="56" spans="1:16" x14ac:dyDescent="0.25">
      <c r="A56" s="32"/>
      <c r="B56" s="27"/>
      <c r="C56" s="27"/>
      <c r="D56" s="27"/>
      <c r="E56" s="27"/>
      <c r="F56" s="29"/>
      <c r="G56" s="27"/>
      <c r="H56" s="27"/>
      <c r="I56" s="27"/>
      <c r="J56" s="27"/>
      <c r="K56" s="27"/>
      <c r="L56" s="30"/>
      <c r="M56" s="27"/>
      <c r="N56" s="27"/>
      <c r="O56" s="30"/>
      <c r="P56" s="30"/>
    </row>
    <row r="57" spans="1:16" x14ac:dyDescent="0.25">
      <c r="A57" s="32"/>
      <c r="B57" s="27"/>
      <c r="C57" s="27"/>
      <c r="D57" s="27"/>
      <c r="E57" s="27"/>
      <c r="F57" s="29"/>
      <c r="G57" s="27"/>
      <c r="H57" s="27"/>
      <c r="I57" s="27"/>
      <c r="J57" s="27"/>
      <c r="K57" s="27"/>
      <c r="L57" s="30"/>
      <c r="M57" s="27"/>
      <c r="N57" s="27"/>
      <c r="O57" s="30"/>
      <c r="P57" s="30"/>
    </row>
    <row r="58" spans="1:16" x14ac:dyDescent="0.25">
      <c r="A58" s="32"/>
      <c r="B58" s="27"/>
      <c r="C58" s="27"/>
      <c r="D58" s="27"/>
      <c r="E58" s="27"/>
      <c r="F58" s="29"/>
      <c r="G58" s="27"/>
      <c r="H58" s="27"/>
      <c r="I58" s="27"/>
      <c r="J58" s="27"/>
      <c r="K58" s="27"/>
      <c r="L58" s="30"/>
      <c r="M58" s="27"/>
      <c r="N58" s="27"/>
      <c r="O58" s="30"/>
      <c r="P58" s="30"/>
    </row>
    <row r="59" spans="1:16" x14ac:dyDescent="0.25">
      <c r="A59" s="32"/>
      <c r="B59" s="27"/>
      <c r="C59" s="27"/>
      <c r="D59" s="27"/>
      <c r="E59" s="27"/>
      <c r="F59" s="29"/>
      <c r="G59" s="27"/>
      <c r="H59" s="27"/>
      <c r="I59" s="27"/>
      <c r="J59" s="27"/>
      <c r="K59" s="27"/>
      <c r="L59" s="30"/>
      <c r="M59" s="27"/>
      <c r="N59" s="27"/>
      <c r="O59" s="30"/>
      <c r="P59" s="30"/>
    </row>
    <row r="60" spans="1:16" x14ac:dyDescent="0.25">
      <c r="A60" s="32"/>
      <c r="B60" s="26" t="s">
        <v>39</v>
      </c>
      <c r="C60" s="27"/>
      <c r="D60" s="27"/>
      <c r="E60" s="27"/>
      <c r="F60" s="108" t="s">
        <v>39</v>
      </c>
      <c r="G60" s="27"/>
      <c r="H60" s="26" t="s">
        <v>39</v>
      </c>
      <c r="I60" s="26" t="s">
        <v>658</v>
      </c>
      <c r="J60" s="27"/>
      <c r="K60" s="27"/>
      <c r="L60" s="30"/>
      <c r="M60" s="26" t="s">
        <v>39</v>
      </c>
      <c r="N60" s="27"/>
      <c r="O60" s="33" t="s">
        <v>39</v>
      </c>
      <c r="P60" s="30"/>
    </row>
    <row r="61" spans="1:16" x14ac:dyDescent="0.25">
      <c r="A61" s="32"/>
      <c r="B61" s="27"/>
      <c r="C61" s="27"/>
      <c r="D61" s="27"/>
      <c r="E61" s="27"/>
      <c r="F61" s="29"/>
      <c r="G61" s="27"/>
      <c r="H61" s="27"/>
      <c r="I61" s="27"/>
      <c r="J61" s="27"/>
      <c r="K61" s="27"/>
      <c r="L61" s="33" t="s">
        <v>39</v>
      </c>
      <c r="M61" s="27"/>
      <c r="N61" s="27"/>
      <c r="O61" s="30"/>
      <c r="P61" s="30"/>
    </row>
    <row r="62" spans="1:16" x14ac:dyDescent="0.25">
      <c r="A62" s="32"/>
      <c r="B62" s="27"/>
      <c r="C62" s="27"/>
      <c r="D62" s="27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32"/>
      <c r="B63" s="27"/>
      <c r="C63" s="27"/>
      <c r="D63" s="27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32"/>
      <c r="B64" s="27"/>
      <c r="C64" s="27"/>
      <c r="D64" s="27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32"/>
      <c r="B65" s="27"/>
      <c r="C65" s="27"/>
      <c r="D65" s="27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32"/>
      <c r="B66" s="27"/>
      <c r="C66" s="27"/>
      <c r="D66" s="27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32"/>
      <c r="B67" s="27"/>
      <c r="C67" s="27"/>
      <c r="D67" s="27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32"/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32"/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32"/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659</v>
      </c>
      <c r="O88" s="90"/>
      <c r="P88" s="91"/>
    </row>
    <row r="89" spans="1:16" ht="16.5" thickTop="1" x14ac:dyDescent="0.25">
      <c r="A89" s="32"/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32"/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4.4899999999999984</v>
      </c>
    </row>
    <row r="91" spans="1:16" x14ac:dyDescent="0.25">
      <c r="A91" s="32"/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10.5</v>
      </c>
    </row>
    <row r="92" spans="1:16" x14ac:dyDescent="0.25">
      <c r="A92" s="32"/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66.349999999999994</v>
      </c>
    </row>
    <row r="93" spans="1:16" ht="16.5" thickBot="1" x14ac:dyDescent="0.3">
      <c r="A93" s="32"/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61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scale="42" orientation="portrait" horizontalDpi="300" verticalDpi="300" r:id="rId1"/>
  <headerFooter alignWithMargins="0">
    <oddHeader>&amp;L&amp;D</oddHeader>
    <oddFooter>&amp;LFDCINVO3.XLS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 t="s">
        <v>660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109" t="s">
        <v>661</v>
      </c>
      <c r="E10" s="27"/>
      <c r="F10" s="29">
        <v>0.13</v>
      </c>
      <c r="G10" s="26" t="s">
        <v>662</v>
      </c>
      <c r="H10" s="26" t="s">
        <v>663</v>
      </c>
      <c r="I10" s="26" t="s">
        <v>101</v>
      </c>
      <c r="J10" s="28">
        <v>50</v>
      </c>
      <c r="K10" s="26" t="s">
        <v>664</v>
      </c>
      <c r="L10" s="30">
        <v>6.5</v>
      </c>
      <c r="M10" s="31" t="s">
        <v>63</v>
      </c>
      <c r="N10" s="26" t="s">
        <v>564</v>
      </c>
      <c r="O10" s="30">
        <v>15</v>
      </c>
      <c r="P10" s="30">
        <v>27.5</v>
      </c>
    </row>
    <row r="11" spans="1:16" x14ac:dyDescent="0.25">
      <c r="A11" s="25">
        <f t="shared" ref="A11:A61" si="0">A10+1</f>
        <v>2</v>
      </c>
      <c r="B11" s="27"/>
      <c r="C11" s="27"/>
      <c r="D11" s="28">
        <v>1633</v>
      </c>
      <c r="E11" s="27"/>
      <c r="F11" s="29">
        <v>0.13</v>
      </c>
      <c r="G11" s="26" t="s">
        <v>665</v>
      </c>
      <c r="H11" s="26" t="s">
        <v>663</v>
      </c>
      <c r="I11" s="85" t="s">
        <v>666</v>
      </c>
      <c r="J11" s="28">
        <v>1</v>
      </c>
      <c r="K11" s="26" t="s">
        <v>595</v>
      </c>
      <c r="L11" s="30">
        <v>0.13</v>
      </c>
      <c r="M11" s="31" t="s">
        <v>63</v>
      </c>
      <c r="N11" s="26" t="s">
        <v>667</v>
      </c>
      <c r="O11" s="30">
        <v>1.36</v>
      </c>
      <c r="P11" s="30">
        <v>1.5</v>
      </c>
    </row>
    <row r="12" spans="1:16" x14ac:dyDescent="0.25">
      <c r="A12" s="25">
        <f t="shared" si="0"/>
        <v>3</v>
      </c>
      <c r="B12" s="27"/>
      <c r="C12" s="27"/>
      <c r="D12" s="28">
        <f t="shared" ref="D12:D60" si="1">D11+1</f>
        <v>1634</v>
      </c>
      <c r="E12" s="27"/>
      <c r="F12" s="29">
        <v>0.13</v>
      </c>
      <c r="G12" s="26" t="s">
        <v>668</v>
      </c>
      <c r="H12" s="26" t="s">
        <v>663</v>
      </c>
      <c r="I12" s="85" t="s">
        <v>666</v>
      </c>
      <c r="J12" s="28">
        <v>1</v>
      </c>
      <c r="K12" s="26" t="s">
        <v>595</v>
      </c>
      <c r="L12" s="30">
        <v>0.13</v>
      </c>
      <c r="M12" s="31" t="s">
        <v>63</v>
      </c>
      <c r="N12" s="26" t="s">
        <v>669</v>
      </c>
      <c r="O12" s="30">
        <v>1.36</v>
      </c>
      <c r="P12" s="30">
        <v>1.5</v>
      </c>
    </row>
    <row r="13" spans="1:16" x14ac:dyDescent="0.25">
      <c r="A13" s="25">
        <f t="shared" si="0"/>
        <v>4</v>
      </c>
      <c r="B13" s="27"/>
      <c r="C13" s="27"/>
      <c r="D13" s="28">
        <f t="shared" si="1"/>
        <v>1635</v>
      </c>
      <c r="E13" s="27"/>
      <c r="F13" s="29">
        <v>0.13</v>
      </c>
      <c r="G13" s="26" t="s">
        <v>670</v>
      </c>
      <c r="H13" s="26" t="s">
        <v>663</v>
      </c>
      <c r="I13" s="85" t="s">
        <v>666</v>
      </c>
      <c r="J13" s="28">
        <v>1</v>
      </c>
      <c r="K13" s="26" t="s">
        <v>595</v>
      </c>
      <c r="L13" s="30">
        <v>0.13</v>
      </c>
      <c r="M13" s="31" t="s">
        <v>63</v>
      </c>
      <c r="N13" s="26" t="s">
        <v>671</v>
      </c>
      <c r="O13" s="30">
        <v>1.36</v>
      </c>
      <c r="P13" s="30">
        <v>1.5</v>
      </c>
    </row>
    <row r="14" spans="1:16" x14ac:dyDescent="0.25">
      <c r="A14" s="25">
        <f t="shared" si="0"/>
        <v>5</v>
      </c>
      <c r="B14" s="27"/>
      <c r="C14" s="27"/>
      <c r="D14" s="28">
        <f t="shared" si="1"/>
        <v>1636</v>
      </c>
      <c r="E14" s="27"/>
      <c r="F14" s="29">
        <v>0.13</v>
      </c>
      <c r="G14" s="26" t="s">
        <v>672</v>
      </c>
      <c r="H14" s="26" t="s">
        <v>663</v>
      </c>
      <c r="I14" s="85" t="s">
        <v>666</v>
      </c>
      <c r="J14" s="28">
        <v>1</v>
      </c>
      <c r="K14" s="26" t="s">
        <v>595</v>
      </c>
      <c r="L14" s="30">
        <v>0.13</v>
      </c>
      <c r="M14" s="31" t="s">
        <v>63</v>
      </c>
      <c r="N14" s="26" t="s">
        <v>673</v>
      </c>
      <c r="O14" s="30">
        <v>1.36</v>
      </c>
      <c r="P14" s="30">
        <v>1.5</v>
      </c>
    </row>
    <row r="15" spans="1:16" x14ac:dyDescent="0.25">
      <c r="A15" s="25">
        <f t="shared" si="0"/>
        <v>6</v>
      </c>
      <c r="B15" s="27"/>
      <c r="C15" s="27"/>
      <c r="D15" s="28">
        <f t="shared" si="1"/>
        <v>1637</v>
      </c>
      <c r="E15" s="27"/>
      <c r="F15" s="29">
        <v>0.13</v>
      </c>
      <c r="G15" s="26" t="s">
        <v>674</v>
      </c>
      <c r="H15" s="26" t="s">
        <v>663</v>
      </c>
      <c r="I15" s="85" t="s">
        <v>666</v>
      </c>
      <c r="J15" s="28">
        <v>1</v>
      </c>
      <c r="K15" s="26" t="s">
        <v>595</v>
      </c>
      <c r="L15" s="30">
        <v>0.13</v>
      </c>
      <c r="M15" s="31" t="s">
        <v>63</v>
      </c>
      <c r="N15" s="26" t="s">
        <v>675</v>
      </c>
      <c r="O15" s="30">
        <v>1.36</v>
      </c>
      <c r="P15" s="30">
        <v>1.5</v>
      </c>
    </row>
    <row r="16" spans="1:16" x14ac:dyDescent="0.25">
      <c r="A16" s="25">
        <f t="shared" si="0"/>
        <v>7</v>
      </c>
      <c r="B16" s="27"/>
      <c r="C16" s="27"/>
      <c r="D16" s="28">
        <f t="shared" si="1"/>
        <v>1638</v>
      </c>
      <c r="E16" s="27"/>
      <c r="F16" s="29">
        <v>0.13</v>
      </c>
      <c r="G16" s="26" t="s">
        <v>676</v>
      </c>
      <c r="H16" s="26" t="s">
        <v>663</v>
      </c>
      <c r="I16" s="85" t="s">
        <v>666</v>
      </c>
      <c r="J16" s="28">
        <v>1</v>
      </c>
      <c r="K16" s="26" t="s">
        <v>595</v>
      </c>
      <c r="L16" s="30">
        <v>0.13</v>
      </c>
      <c r="M16" s="31" t="s">
        <v>63</v>
      </c>
      <c r="N16" s="26" t="s">
        <v>107</v>
      </c>
      <c r="O16" s="30">
        <v>1.36</v>
      </c>
      <c r="P16" s="30">
        <v>1.5</v>
      </c>
    </row>
    <row r="17" spans="1:16" x14ac:dyDescent="0.25">
      <c r="A17" s="25">
        <f t="shared" si="0"/>
        <v>8</v>
      </c>
      <c r="B17" s="27"/>
      <c r="C17" s="27"/>
      <c r="D17" s="28">
        <f t="shared" si="1"/>
        <v>1639</v>
      </c>
      <c r="E17" s="27"/>
      <c r="F17" s="29">
        <v>0.13</v>
      </c>
      <c r="G17" s="26" t="s">
        <v>677</v>
      </c>
      <c r="H17" s="26" t="s">
        <v>663</v>
      </c>
      <c r="I17" s="85" t="s">
        <v>666</v>
      </c>
      <c r="J17" s="28">
        <v>1</v>
      </c>
      <c r="K17" s="26" t="s">
        <v>595</v>
      </c>
      <c r="L17" s="30">
        <v>0.13</v>
      </c>
      <c r="M17" s="31" t="s">
        <v>63</v>
      </c>
      <c r="N17" s="26" t="s">
        <v>678</v>
      </c>
      <c r="O17" s="30">
        <v>1.36</v>
      </c>
      <c r="P17" s="30">
        <v>1.5</v>
      </c>
    </row>
    <row r="18" spans="1:16" x14ac:dyDescent="0.25">
      <c r="A18" s="25">
        <f t="shared" si="0"/>
        <v>9</v>
      </c>
      <c r="B18" s="27"/>
      <c r="C18" s="27"/>
      <c r="D18" s="28">
        <f t="shared" si="1"/>
        <v>1640</v>
      </c>
      <c r="E18" s="27"/>
      <c r="F18" s="29">
        <v>0.13</v>
      </c>
      <c r="G18" s="26" t="s">
        <v>679</v>
      </c>
      <c r="H18" s="26" t="s">
        <v>663</v>
      </c>
      <c r="I18" s="85" t="s">
        <v>666</v>
      </c>
      <c r="J18" s="28">
        <v>1</v>
      </c>
      <c r="K18" s="26" t="s">
        <v>595</v>
      </c>
      <c r="L18" s="30">
        <v>0.13</v>
      </c>
      <c r="M18" s="31" t="s">
        <v>63</v>
      </c>
      <c r="N18" s="26" t="s">
        <v>680</v>
      </c>
      <c r="O18" s="30">
        <v>1.36</v>
      </c>
      <c r="P18" s="30">
        <v>1.5</v>
      </c>
    </row>
    <row r="19" spans="1:16" x14ac:dyDescent="0.25">
      <c r="A19" s="25">
        <f t="shared" si="0"/>
        <v>10</v>
      </c>
      <c r="B19" s="27"/>
      <c r="C19" s="27"/>
      <c r="D19" s="28">
        <f t="shared" si="1"/>
        <v>1641</v>
      </c>
      <c r="E19" s="27"/>
      <c r="F19" s="29">
        <v>0.13</v>
      </c>
      <c r="G19" s="26" t="s">
        <v>681</v>
      </c>
      <c r="H19" s="26" t="s">
        <v>663</v>
      </c>
      <c r="I19" s="85" t="s">
        <v>666</v>
      </c>
      <c r="J19" s="28">
        <v>1</v>
      </c>
      <c r="K19" s="26" t="s">
        <v>595</v>
      </c>
      <c r="L19" s="30">
        <v>0.13</v>
      </c>
      <c r="M19" s="31" t="s">
        <v>63</v>
      </c>
      <c r="N19" s="26" t="s">
        <v>682</v>
      </c>
      <c r="O19" s="30">
        <v>1.36</v>
      </c>
      <c r="P19" s="30">
        <v>1.5</v>
      </c>
    </row>
    <row r="20" spans="1:16" x14ac:dyDescent="0.25">
      <c r="A20" s="25">
        <f t="shared" si="0"/>
        <v>11</v>
      </c>
      <c r="B20" s="27"/>
      <c r="C20" s="27"/>
      <c r="D20" s="28">
        <f t="shared" si="1"/>
        <v>1642</v>
      </c>
      <c r="E20" s="27"/>
      <c r="F20" s="29">
        <v>0.13</v>
      </c>
      <c r="G20" s="26" t="s">
        <v>683</v>
      </c>
      <c r="H20" s="26" t="s">
        <v>663</v>
      </c>
      <c r="I20" s="85" t="s">
        <v>666</v>
      </c>
      <c r="J20" s="28">
        <v>1</v>
      </c>
      <c r="K20" s="26" t="s">
        <v>595</v>
      </c>
      <c r="L20" s="30">
        <v>0.13</v>
      </c>
      <c r="M20" s="31" t="s">
        <v>63</v>
      </c>
      <c r="N20" s="26" t="s">
        <v>267</v>
      </c>
      <c r="O20" s="30">
        <v>1.36</v>
      </c>
      <c r="P20" s="30">
        <v>1.5</v>
      </c>
    </row>
    <row r="21" spans="1:16" x14ac:dyDescent="0.25">
      <c r="A21" s="25">
        <f t="shared" si="0"/>
        <v>12</v>
      </c>
      <c r="B21" s="27"/>
      <c r="C21" s="27"/>
      <c r="D21" s="28">
        <f t="shared" si="1"/>
        <v>1643</v>
      </c>
      <c r="E21" s="27"/>
      <c r="F21" s="29">
        <v>0.13</v>
      </c>
      <c r="G21" s="26" t="s">
        <v>684</v>
      </c>
      <c r="H21" s="26" t="s">
        <v>663</v>
      </c>
      <c r="I21" s="85" t="s">
        <v>666</v>
      </c>
      <c r="J21" s="28">
        <v>1</v>
      </c>
      <c r="K21" s="26" t="s">
        <v>595</v>
      </c>
      <c r="L21" s="30">
        <v>0.13</v>
      </c>
      <c r="M21" s="31" t="s">
        <v>63</v>
      </c>
      <c r="N21" s="26" t="s">
        <v>685</v>
      </c>
      <c r="O21" s="30">
        <v>1.36</v>
      </c>
      <c r="P21" s="30">
        <v>1.5</v>
      </c>
    </row>
    <row r="22" spans="1:16" x14ac:dyDescent="0.25">
      <c r="A22" s="25">
        <f t="shared" si="0"/>
        <v>13</v>
      </c>
      <c r="B22" s="27"/>
      <c r="C22" s="27"/>
      <c r="D22" s="28">
        <f t="shared" si="1"/>
        <v>1644</v>
      </c>
      <c r="E22" s="27"/>
      <c r="F22" s="29">
        <v>0.13</v>
      </c>
      <c r="G22" s="26" t="s">
        <v>686</v>
      </c>
      <c r="H22" s="26" t="s">
        <v>663</v>
      </c>
      <c r="I22" s="85" t="s">
        <v>666</v>
      </c>
      <c r="J22" s="28">
        <v>1</v>
      </c>
      <c r="K22" s="26" t="s">
        <v>595</v>
      </c>
      <c r="L22" s="30">
        <v>0.13</v>
      </c>
      <c r="M22" s="31" t="s">
        <v>63</v>
      </c>
      <c r="N22" s="26" t="s">
        <v>687</v>
      </c>
      <c r="O22" s="30">
        <v>1.36</v>
      </c>
      <c r="P22" s="30">
        <v>1.5</v>
      </c>
    </row>
    <row r="23" spans="1:16" x14ac:dyDescent="0.25">
      <c r="A23" s="25">
        <f t="shared" si="0"/>
        <v>14</v>
      </c>
      <c r="B23" s="27"/>
      <c r="C23" s="27"/>
      <c r="D23" s="28">
        <f t="shared" si="1"/>
        <v>1645</v>
      </c>
      <c r="E23" s="27"/>
      <c r="F23" s="29">
        <v>0.13</v>
      </c>
      <c r="G23" s="26" t="s">
        <v>688</v>
      </c>
      <c r="H23" s="26" t="s">
        <v>663</v>
      </c>
      <c r="I23" s="85" t="s">
        <v>666</v>
      </c>
      <c r="J23" s="28">
        <v>1</v>
      </c>
      <c r="K23" s="26" t="s">
        <v>595</v>
      </c>
      <c r="L23" s="30">
        <v>0.13</v>
      </c>
      <c r="M23" s="31" t="s">
        <v>63</v>
      </c>
      <c r="N23" s="26" t="s">
        <v>244</v>
      </c>
      <c r="O23" s="30">
        <v>1.36</v>
      </c>
      <c r="P23" s="30">
        <v>1.5</v>
      </c>
    </row>
    <row r="24" spans="1:16" x14ac:dyDescent="0.25">
      <c r="A24" s="25">
        <f t="shared" si="0"/>
        <v>15</v>
      </c>
      <c r="B24" s="27"/>
      <c r="C24" s="27"/>
      <c r="D24" s="28">
        <f t="shared" si="1"/>
        <v>1646</v>
      </c>
      <c r="E24" s="27"/>
      <c r="F24" s="29">
        <v>0.13</v>
      </c>
      <c r="G24" s="26" t="s">
        <v>689</v>
      </c>
      <c r="H24" s="26" t="s">
        <v>663</v>
      </c>
      <c r="I24" s="85" t="s">
        <v>666</v>
      </c>
      <c r="J24" s="28">
        <v>1</v>
      </c>
      <c r="K24" s="26" t="s">
        <v>595</v>
      </c>
      <c r="L24" s="30">
        <v>0.13</v>
      </c>
      <c r="M24" s="31" t="s">
        <v>63</v>
      </c>
      <c r="N24" s="26" t="s">
        <v>690</v>
      </c>
      <c r="O24" s="30">
        <v>1.36</v>
      </c>
      <c r="P24" s="30">
        <v>1.5</v>
      </c>
    </row>
    <row r="25" spans="1:16" x14ac:dyDescent="0.25">
      <c r="A25" s="25">
        <f t="shared" si="0"/>
        <v>16</v>
      </c>
      <c r="B25" s="27"/>
      <c r="C25" s="27"/>
      <c r="D25" s="28">
        <f t="shared" si="1"/>
        <v>1647</v>
      </c>
      <c r="E25" s="27"/>
      <c r="F25" s="29">
        <v>0.13</v>
      </c>
      <c r="G25" s="26" t="s">
        <v>691</v>
      </c>
      <c r="H25" s="26" t="s">
        <v>663</v>
      </c>
      <c r="I25" s="85" t="s">
        <v>666</v>
      </c>
      <c r="J25" s="28">
        <v>1</v>
      </c>
      <c r="K25" s="26" t="s">
        <v>595</v>
      </c>
      <c r="L25" s="30">
        <v>0.13</v>
      </c>
      <c r="M25" s="31" t="s">
        <v>63</v>
      </c>
      <c r="N25" s="26" t="s">
        <v>620</v>
      </c>
      <c r="O25" s="30">
        <v>1.36</v>
      </c>
      <c r="P25" s="30">
        <v>1.5</v>
      </c>
    </row>
    <row r="26" spans="1:16" x14ac:dyDescent="0.25">
      <c r="A26" s="25">
        <f t="shared" si="0"/>
        <v>17</v>
      </c>
      <c r="B26" s="27"/>
      <c r="C26" s="27"/>
      <c r="D26" s="28">
        <f t="shared" si="1"/>
        <v>1648</v>
      </c>
      <c r="E26" s="27"/>
      <c r="F26" s="29">
        <v>0.13</v>
      </c>
      <c r="G26" s="26" t="s">
        <v>692</v>
      </c>
      <c r="H26" s="26" t="s">
        <v>663</v>
      </c>
      <c r="I26" s="85" t="s">
        <v>666</v>
      </c>
      <c r="J26" s="28">
        <v>1</v>
      </c>
      <c r="K26" s="26" t="s">
        <v>595</v>
      </c>
      <c r="L26" s="30">
        <v>0.13</v>
      </c>
      <c r="M26" s="31" t="s">
        <v>63</v>
      </c>
      <c r="N26" s="26" t="s">
        <v>693</v>
      </c>
      <c r="O26" s="30">
        <v>1.36</v>
      </c>
      <c r="P26" s="30">
        <v>1.5</v>
      </c>
    </row>
    <row r="27" spans="1:16" x14ac:dyDescent="0.25">
      <c r="A27" s="25">
        <f t="shared" si="0"/>
        <v>18</v>
      </c>
      <c r="B27" s="27"/>
      <c r="C27" s="27"/>
      <c r="D27" s="28">
        <f t="shared" si="1"/>
        <v>1649</v>
      </c>
      <c r="E27" s="27"/>
      <c r="F27" s="29">
        <v>0.13</v>
      </c>
      <c r="G27" s="26" t="s">
        <v>694</v>
      </c>
      <c r="H27" s="26" t="s">
        <v>663</v>
      </c>
      <c r="I27" s="85" t="s">
        <v>666</v>
      </c>
      <c r="J27" s="28">
        <v>1</v>
      </c>
      <c r="K27" s="26" t="s">
        <v>595</v>
      </c>
      <c r="L27" s="30">
        <v>0.13</v>
      </c>
      <c r="M27" s="31" t="s">
        <v>63</v>
      </c>
      <c r="N27" s="26" t="s">
        <v>695</v>
      </c>
      <c r="O27" s="30">
        <v>1.36</v>
      </c>
      <c r="P27" s="30">
        <v>1.5</v>
      </c>
    </row>
    <row r="28" spans="1:16" x14ac:dyDescent="0.25">
      <c r="A28" s="25">
        <f t="shared" si="0"/>
        <v>19</v>
      </c>
      <c r="B28" s="27"/>
      <c r="C28" s="27"/>
      <c r="D28" s="28">
        <f t="shared" si="1"/>
        <v>1650</v>
      </c>
      <c r="E28" s="27"/>
      <c r="F28" s="29">
        <v>0.13</v>
      </c>
      <c r="G28" s="26" t="s">
        <v>696</v>
      </c>
      <c r="H28" s="26" t="s">
        <v>663</v>
      </c>
      <c r="I28" s="85" t="s">
        <v>666</v>
      </c>
      <c r="J28" s="28">
        <v>1</v>
      </c>
      <c r="K28" s="26" t="s">
        <v>595</v>
      </c>
      <c r="L28" s="30">
        <v>0.13</v>
      </c>
      <c r="M28" s="31" t="s">
        <v>63</v>
      </c>
      <c r="N28" s="26" t="s">
        <v>697</v>
      </c>
      <c r="O28" s="30">
        <v>1.36</v>
      </c>
      <c r="P28" s="30">
        <v>1.5</v>
      </c>
    </row>
    <row r="29" spans="1:16" x14ac:dyDescent="0.25">
      <c r="A29" s="25">
        <f t="shared" si="0"/>
        <v>20</v>
      </c>
      <c r="B29" s="27"/>
      <c r="C29" s="27"/>
      <c r="D29" s="28">
        <f t="shared" si="1"/>
        <v>1651</v>
      </c>
      <c r="E29" s="27"/>
      <c r="F29" s="29">
        <v>0.13</v>
      </c>
      <c r="G29" s="26" t="s">
        <v>698</v>
      </c>
      <c r="H29" s="26" t="s">
        <v>663</v>
      </c>
      <c r="I29" s="85" t="s">
        <v>666</v>
      </c>
      <c r="J29" s="28">
        <v>1</v>
      </c>
      <c r="K29" s="26" t="s">
        <v>595</v>
      </c>
      <c r="L29" s="30">
        <v>0.13</v>
      </c>
      <c r="M29" s="31" t="s">
        <v>63</v>
      </c>
      <c r="N29" s="26" t="s">
        <v>699</v>
      </c>
      <c r="O29" s="30">
        <v>1.36</v>
      </c>
      <c r="P29" s="30">
        <v>1.5</v>
      </c>
    </row>
    <row r="30" spans="1:16" x14ac:dyDescent="0.25">
      <c r="A30" s="25">
        <f t="shared" si="0"/>
        <v>21</v>
      </c>
      <c r="B30" s="27"/>
      <c r="C30" s="27"/>
      <c r="D30" s="28">
        <f t="shared" si="1"/>
        <v>1652</v>
      </c>
      <c r="E30" s="27"/>
      <c r="F30" s="29">
        <v>0.13</v>
      </c>
      <c r="G30" s="26" t="s">
        <v>700</v>
      </c>
      <c r="H30" s="26" t="s">
        <v>663</v>
      </c>
      <c r="I30" s="85" t="s">
        <v>666</v>
      </c>
      <c r="J30" s="28">
        <v>1</v>
      </c>
      <c r="K30" s="26" t="s">
        <v>595</v>
      </c>
      <c r="L30" s="30">
        <v>0.13</v>
      </c>
      <c r="M30" s="31" t="s">
        <v>63</v>
      </c>
      <c r="N30" s="26" t="s">
        <v>701</v>
      </c>
      <c r="O30" s="30">
        <v>1.36</v>
      </c>
      <c r="P30" s="30">
        <v>1.5</v>
      </c>
    </row>
    <row r="31" spans="1:16" x14ac:dyDescent="0.25">
      <c r="A31" s="25">
        <f t="shared" si="0"/>
        <v>22</v>
      </c>
      <c r="B31" s="27"/>
      <c r="C31" s="27"/>
      <c r="D31" s="28">
        <f t="shared" si="1"/>
        <v>1653</v>
      </c>
      <c r="E31" s="27"/>
      <c r="F31" s="29">
        <v>0.13</v>
      </c>
      <c r="G31" s="26" t="s">
        <v>702</v>
      </c>
      <c r="H31" s="26" t="s">
        <v>663</v>
      </c>
      <c r="I31" s="85" t="s">
        <v>666</v>
      </c>
      <c r="J31" s="28">
        <v>1</v>
      </c>
      <c r="K31" s="26" t="s">
        <v>595</v>
      </c>
      <c r="L31" s="30">
        <v>0.13</v>
      </c>
      <c r="M31" s="31" t="s">
        <v>63</v>
      </c>
      <c r="N31" s="26" t="s">
        <v>337</v>
      </c>
      <c r="O31" s="30">
        <v>1.36</v>
      </c>
      <c r="P31" s="30">
        <v>1.5</v>
      </c>
    </row>
    <row r="32" spans="1:16" x14ac:dyDescent="0.25">
      <c r="A32" s="25">
        <f t="shared" si="0"/>
        <v>23</v>
      </c>
      <c r="B32" s="27"/>
      <c r="C32" s="27"/>
      <c r="D32" s="28">
        <f t="shared" si="1"/>
        <v>1654</v>
      </c>
      <c r="E32" s="27"/>
      <c r="F32" s="29">
        <v>0.13</v>
      </c>
      <c r="G32" s="26" t="s">
        <v>703</v>
      </c>
      <c r="H32" s="26" t="s">
        <v>663</v>
      </c>
      <c r="I32" s="85" t="s">
        <v>666</v>
      </c>
      <c r="J32" s="28">
        <v>1</v>
      </c>
      <c r="K32" s="26" t="s">
        <v>595</v>
      </c>
      <c r="L32" s="30">
        <v>0.13</v>
      </c>
      <c r="M32" s="31" t="s">
        <v>63</v>
      </c>
      <c r="N32" s="26" t="s">
        <v>704</v>
      </c>
      <c r="O32" s="30">
        <v>1.36</v>
      </c>
      <c r="P32" s="30">
        <v>1.5</v>
      </c>
    </row>
    <row r="33" spans="1:16" x14ac:dyDescent="0.25">
      <c r="A33" s="25">
        <f t="shared" si="0"/>
        <v>24</v>
      </c>
      <c r="B33" s="27"/>
      <c r="C33" s="27"/>
      <c r="D33" s="28">
        <f t="shared" si="1"/>
        <v>1655</v>
      </c>
      <c r="E33" s="27"/>
      <c r="F33" s="29">
        <v>0.13</v>
      </c>
      <c r="G33" s="26" t="s">
        <v>705</v>
      </c>
      <c r="H33" s="26" t="s">
        <v>663</v>
      </c>
      <c r="I33" s="85" t="s">
        <v>666</v>
      </c>
      <c r="J33" s="28">
        <v>1</v>
      </c>
      <c r="K33" s="26" t="s">
        <v>595</v>
      </c>
      <c r="L33" s="30">
        <v>0.13</v>
      </c>
      <c r="M33" s="31" t="s">
        <v>63</v>
      </c>
      <c r="N33" s="26" t="s">
        <v>706</v>
      </c>
      <c r="O33" s="30">
        <v>1.36</v>
      </c>
      <c r="P33" s="30">
        <v>1.5</v>
      </c>
    </row>
    <row r="34" spans="1:16" x14ac:dyDescent="0.25">
      <c r="A34" s="25">
        <f t="shared" si="0"/>
        <v>25</v>
      </c>
      <c r="B34" s="27"/>
      <c r="C34" s="27"/>
      <c r="D34" s="28">
        <f t="shared" si="1"/>
        <v>1656</v>
      </c>
      <c r="E34" s="27"/>
      <c r="F34" s="29">
        <v>0.13</v>
      </c>
      <c r="G34" s="26" t="s">
        <v>707</v>
      </c>
      <c r="H34" s="26" t="s">
        <v>663</v>
      </c>
      <c r="I34" s="85" t="s">
        <v>666</v>
      </c>
      <c r="J34" s="28">
        <v>1</v>
      </c>
      <c r="K34" s="26" t="s">
        <v>595</v>
      </c>
      <c r="L34" s="30">
        <v>0.13</v>
      </c>
      <c r="M34" s="31" t="s">
        <v>63</v>
      </c>
      <c r="N34" s="26" t="s">
        <v>708</v>
      </c>
      <c r="O34" s="30">
        <v>1.36</v>
      </c>
      <c r="P34" s="30">
        <v>1.5</v>
      </c>
    </row>
    <row r="35" spans="1:16" x14ac:dyDescent="0.25">
      <c r="A35" s="25">
        <f t="shared" si="0"/>
        <v>26</v>
      </c>
      <c r="B35" s="27"/>
      <c r="C35" s="27"/>
      <c r="D35" s="28">
        <f t="shared" si="1"/>
        <v>1657</v>
      </c>
      <c r="E35" s="27"/>
      <c r="F35" s="29">
        <v>0.13</v>
      </c>
      <c r="G35" s="26" t="s">
        <v>709</v>
      </c>
      <c r="H35" s="26" t="s">
        <v>663</v>
      </c>
      <c r="I35" s="85" t="s">
        <v>666</v>
      </c>
      <c r="J35" s="28">
        <v>1</v>
      </c>
      <c r="K35" s="26" t="s">
        <v>595</v>
      </c>
      <c r="L35" s="30">
        <v>0.13</v>
      </c>
      <c r="M35" s="31" t="s">
        <v>63</v>
      </c>
      <c r="N35" s="26" t="s">
        <v>710</v>
      </c>
      <c r="O35" s="30">
        <v>1.36</v>
      </c>
      <c r="P35" s="30">
        <v>1.5</v>
      </c>
    </row>
    <row r="36" spans="1:16" x14ac:dyDescent="0.25">
      <c r="A36" s="25">
        <f t="shared" si="0"/>
        <v>27</v>
      </c>
      <c r="B36" s="27"/>
      <c r="C36" s="27"/>
      <c r="D36" s="28">
        <f t="shared" si="1"/>
        <v>1658</v>
      </c>
      <c r="E36" s="27"/>
      <c r="F36" s="29">
        <v>0.13</v>
      </c>
      <c r="G36" s="26" t="s">
        <v>711</v>
      </c>
      <c r="H36" s="26" t="s">
        <v>663</v>
      </c>
      <c r="I36" s="85" t="s">
        <v>666</v>
      </c>
      <c r="J36" s="28">
        <v>1</v>
      </c>
      <c r="K36" s="26" t="s">
        <v>595</v>
      </c>
      <c r="L36" s="30">
        <v>0.13</v>
      </c>
      <c r="M36" s="31" t="s">
        <v>63</v>
      </c>
      <c r="N36" s="26" t="s">
        <v>712</v>
      </c>
      <c r="O36" s="30">
        <v>1.36</v>
      </c>
      <c r="P36" s="30">
        <v>1.5</v>
      </c>
    </row>
    <row r="37" spans="1:16" x14ac:dyDescent="0.25">
      <c r="A37" s="25">
        <f t="shared" si="0"/>
        <v>28</v>
      </c>
      <c r="B37" s="27"/>
      <c r="C37" s="27"/>
      <c r="D37" s="28">
        <f t="shared" si="1"/>
        <v>1659</v>
      </c>
      <c r="E37" s="27"/>
      <c r="F37" s="29">
        <v>0.13</v>
      </c>
      <c r="G37" s="26" t="s">
        <v>713</v>
      </c>
      <c r="H37" s="26" t="s">
        <v>663</v>
      </c>
      <c r="I37" s="85" t="s">
        <v>666</v>
      </c>
      <c r="J37" s="28">
        <v>1</v>
      </c>
      <c r="K37" s="26" t="s">
        <v>595</v>
      </c>
      <c r="L37" s="30">
        <v>0.13</v>
      </c>
      <c r="M37" s="31" t="s">
        <v>63</v>
      </c>
      <c r="N37" s="26" t="s">
        <v>60</v>
      </c>
      <c r="O37" s="30">
        <v>1.36</v>
      </c>
      <c r="P37" s="30">
        <v>1.5</v>
      </c>
    </row>
    <row r="38" spans="1:16" x14ac:dyDescent="0.25">
      <c r="A38" s="25">
        <f t="shared" si="0"/>
        <v>29</v>
      </c>
      <c r="B38" s="27"/>
      <c r="C38" s="27"/>
      <c r="D38" s="28">
        <f t="shared" si="1"/>
        <v>1660</v>
      </c>
      <c r="E38" s="27"/>
      <c r="F38" s="29">
        <v>0.13</v>
      </c>
      <c r="G38" s="26" t="s">
        <v>714</v>
      </c>
      <c r="H38" s="26" t="s">
        <v>663</v>
      </c>
      <c r="I38" s="85" t="s">
        <v>666</v>
      </c>
      <c r="J38" s="28">
        <v>1</v>
      </c>
      <c r="K38" s="26" t="s">
        <v>595</v>
      </c>
      <c r="L38" s="30">
        <v>0.13</v>
      </c>
      <c r="M38" s="31" t="s">
        <v>63</v>
      </c>
      <c r="N38" s="26" t="s">
        <v>715</v>
      </c>
      <c r="O38" s="30">
        <v>1.36</v>
      </c>
      <c r="P38" s="30">
        <v>1.5</v>
      </c>
    </row>
    <row r="39" spans="1:16" x14ac:dyDescent="0.25">
      <c r="A39" s="25">
        <f t="shared" si="0"/>
        <v>30</v>
      </c>
      <c r="B39" s="27"/>
      <c r="C39" s="27"/>
      <c r="D39" s="28">
        <f t="shared" si="1"/>
        <v>1661</v>
      </c>
      <c r="E39" s="27"/>
      <c r="F39" s="29">
        <v>0.13</v>
      </c>
      <c r="G39" s="26" t="s">
        <v>716</v>
      </c>
      <c r="H39" s="26" t="s">
        <v>663</v>
      </c>
      <c r="I39" s="85" t="s">
        <v>666</v>
      </c>
      <c r="J39" s="28">
        <v>1</v>
      </c>
      <c r="K39" s="26" t="s">
        <v>595</v>
      </c>
      <c r="L39" s="30">
        <v>0.13</v>
      </c>
      <c r="M39" s="31" t="s">
        <v>63</v>
      </c>
      <c r="N39" s="26" t="s">
        <v>717</v>
      </c>
      <c r="O39" s="30">
        <v>1.36</v>
      </c>
      <c r="P39" s="30">
        <v>1.5</v>
      </c>
    </row>
    <row r="40" spans="1:16" x14ac:dyDescent="0.25">
      <c r="A40" s="25">
        <f t="shared" si="0"/>
        <v>31</v>
      </c>
      <c r="B40" s="27"/>
      <c r="C40" s="27"/>
      <c r="D40" s="28">
        <f t="shared" si="1"/>
        <v>1662</v>
      </c>
      <c r="E40" s="27"/>
      <c r="F40" s="29">
        <v>0.13</v>
      </c>
      <c r="G40" s="26" t="s">
        <v>718</v>
      </c>
      <c r="H40" s="26" t="s">
        <v>663</v>
      </c>
      <c r="I40" s="85" t="s">
        <v>666</v>
      </c>
      <c r="J40" s="28">
        <v>1</v>
      </c>
      <c r="K40" s="26" t="s">
        <v>595</v>
      </c>
      <c r="L40" s="30">
        <v>0.13</v>
      </c>
      <c r="M40" s="31" t="s">
        <v>63</v>
      </c>
      <c r="N40" s="26" t="s">
        <v>719</v>
      </c>
      <c r="O40" s="30">
        <v>1.36</v>
      </c>
      <c r="P40" s="30">
        <v>1.5</v>
      </c>
    </row>
    <row r="41" spans="1:16" x14ac:dyDescent="0.25">
      <c r="A41" s="25">
        <f t="shared" si="0"/>
        <v>32</v>
      </c>
      <c r="B41" s="27"/>
      <c r="C41" s="27"/>
      <c r="D41" s="28">
        <f t="shared" si="1"/>
        <v>1663</v>
      </c>
      <c r="E41" s="27"/>
      <c r="F41" s="29">
        <v>0.13</v>
      </c>
      <c r="G41" s="26" t="s">
        <v>720</v>
      </c>
      <c r="H41" s="26" t="s">
        <v>663</v>
      </c>
      <c r="I41" s="85" t="s">
        <v>666</v>
      </c>
      <c r="J41" s="28">
        <v>1</v>
      </c>
      <c r="K41" s="26" t="s">
        <v>595</v>
      </c>
      <c r="L41" s="30">
        <v>0.13</v>
      </c>
      <c r="M41" s="31" t="s">
        <v>63</v>
      </c>
      <c r="N41" s="26" t="s">
        <v>721</v>
      </c>
      <c r="O41" s="30">
        <v>1.36</v>
      </c>
      <c r="P41" s="30">
        <v>1.5</v>
      </c>
    </row>
    <row r="42" spans="1:16" x14ac:dyDescent="0.25">
      <c r="A42" s="25">
        <f t="shared" si="0"/>
        <v>33</v>
      </c>
      <c r="B42" s="27"/>
      <c r="C42" s="27"/>
      <c r="D42" s="28">
        <f t="shared" si="1"/>
        <v>1664</v>
      </c>
      <c r="E42" s="27"/>
      <c r="F42" s="29">
        <v>0.13</v>
      </c>
      <c r="G42" s="26" t="s">
        <v>722</v>
      </c>
      <c r="H42" s="26" t="s">
        <v>663</v>
      </c>
      <c r="I42" s="85" t="s">
        <v>666</v>
      </c>
      <c r="J42" s="28">
        <v>1</v>
      </c>
      <c r="K42" s="26" t="s">
        <v>595</v>
      </c>
      <c r="L42" s="30">
        <v>0.13</v>
      </c>
      <c r="M42" s="31" t="s">
        <v>63</v>
      </c>
      <c r="N42" s="26" t="s">
        <v>723</v>
      </c>
      <c r="O42" s="30">
        <v>1.36</v>
      </c>
      <c r="P42" s="30">
        <v>1.5</v>
      </c>
    </row>
    <row r="43" spans="1:16" x14ac:dyDescent="0.25">
      <c r="A43" s="25">
        <f t="shared" si="0"/>
        <v>34</v>
      </c>
      <c r="B43" s="27"/>
      <c r="C43" s="27"/>
      <c r="D43" s="28">
        <f t="shared" si="1"/>
        <v>1665</v>
      </c>
      <c r="E43" s="27"/>
      <c r="F43" s="29">
        <v>0.13</v>
      </c>
      <c r="G43" s="26" t="s">
        <v>724</v>
      </c>
      <c r="H43" s="26" t="s">
        <v>663</v>
      </c>
      <c r="I43" s="85" t="s">
        <v>666</v>
      </c>
      <c r="J43" s="28">
        <v>1</v>
      </c>
      <c r="K43" s="26" t="s">
        <v>595</v>
      </c>
      <c r="L43" s="30">
        <v>0.13</v>
      </c>
      <c r="M43" s="31" t="s">
        <v>63</v>
      </c>
      <c r="N43" s="26" t="s">
        <v>725</v>
      </c>
      <c r="O43" s="30">
        <v>1.36</v>
      </c>
      <c r="P43" s="30">
        <v>1.5</v>
      </c>
    </row>
    <row r="44" spans="1:16" x14ac:dyDescent="0.25">
      <c r="A44" s="25">
        <f t="shared" si="0"/>
        <v>35</v>
      </c>
      <c r="B44" s="27"/>
      <c r="C44" s="27"/>
      <c r="D44" s="28">
        <f t="shared" si="1"/>
        <v>1666</v>
      </c>
      <c r="E44" s="27"/>
      <c r="F44" s="29">
        <v>0.13</v>
      </c>
      <c r="G44" s="26" t="s">
        <v>726</v>
      </c>
      <c r="H44" s="26" t="s">
        <v>663</v>
      </c>
      <c r="I44" s="85" t="s">
        <v>666</v>
      </c>
      <c r="J44" s="28">
        <v>1</v>
      </c>
      <c r="K44" s="26" t="s">
        <v>595</v>
      </c>
      <c r="L44" s="30">
        <v>0.13</v>
      </c>
      <c r="M44" s="31" t="s">
        <v>63</v>
      </c>
      <c r="N44" s="26" t="s">
        <v>727</v>
      </c>
      <c r="O44" s="30">
        <v>1.36</v>
      </c>
      <c r="P44" s="30">
        <v>1.5</v>
      </c>
    </row>
    <row r="45" spans="1:16" x14ac:dyDescent="0.25">
      <c r="A45" s="25">
        <f t="shared" si="0"/>
        <v>36</v>
      </c>
      <c r="B45" s="27"/>
      <c r="C45" s="27"/>
      <c r="D45" s="28">
        <f t="shared" si="1"/>
        <v>1667</v>
      </c>
      <c r="E45" s="27"/>
      <c r="F45" s="29">
        <v>0.13</v>
      </c>
      <c r="G45" s="26" t="s">
        <v>728</v>
      </c>
      <c r="H45" s="26" t="s">
        <v>663</v>
      </c>
      <c r="I45" s="85" t="s">
        <v>666</v>
      </c>
      <c r="J45" s="28">
        <v>1</v>
      </c>
      <c r="K45" s="26" t="s">
        <v>595</v>
      </c>
      <c r="L45" s="30">
        <v>0.13</v>
      </c>
      <c r="M45" s="31" t="s">
        <v>63</v>
      </c>
      <c r="N45" s="26" t="s">
        <v>729</v>
      </c>
      <c r="O45" s="30">
        <v>1.36</v>
      </c>
      <c r="P45" s="30">
        <v>1.5</v>
      </c>
    </row>
    <row r="46" spans="1:16" x14ac:dyDescent="0.25">
      <c r="A46" s="25">
        <f t="shared" si="0"/>
        <v>37</v>
      </c>
      <c r="B46" s="27"/>
      <c r="C46" s="27"/>
      <c r="D46" s="28">
        <f t="shared" si="1"/>
        <v>1668</v>
      </c>
      <c r="E46" s="27"/>
      <c r="F46" s="29">
        <v>0.13</v>
      </c>
      <c r="G46" s="26" t="s">
        <v>730</v>
      </c>
      <c r="H46" s="26" t="s">
        <v>663</v>
      </c>
      <c r="I46" s="85" t="s">
        <v>666</v>
      </c>
      <c r="J46" s="28">
        <v>1</v>
      </c>
      <c r="K46" s="26" t="s">
        <v>595</v>
      </c>
      <c r="L46" s="30">
        <v>0.13</v>
      </c>
      <c r="M46" s="31" t="s">
        <v>63</v>
      </c>
      <c r="N46" s="26" t="s">
        <v>395</v>
      </c>
      <c r="O46" s="30">
        <v>1.36</v>
      </c>
      <c r="P46" s="30">
        <v>1.5</v>
      </c>
    </row>
    <row r="47" spans="1:16" x14ac:dyDescent="0.25">
      <c r="A47" s="25">
        <f t="shared" si="0"/>
        <v>38</v>
      </c>
      <c r="B47" s="27"/>
      <c r="C47" s="27"/>
      <c r="D47" s="28">
        <f t="shared" si="1"/>
        <v>1669</v>
      </c>
      <c r="E47" s="27"/>
      <c r="F47" s="29">
        <v>0.13</v>
      </c>
      <c r="G47" s="26" t="s">
        <v>731</v>
      </c>
      <c r="H47" s="26" t="s">
        <v>663</v>
      </c>
      <c r="I47" s="85" t="s">
        <v>666</v>
      </c>
      <c r="J47" s="28">
        <v>1</v>
      </c>
      <c r="K47" s="26" t="s">
        <v>595</v>
      </c>
      <c r="L47" s="30">
        <v>0.13</v>
      </c>
      <c r="M47" s="31" t="s">
        <v>63</v>
      </c>
      <c r="N47" s="26" t="s">
        <v>732</v>
      </c>
      <c r="O47" s="30">
        <v>1.36</v>
      </c>
      <c r="P47" s="30">
        <v>1.5</v>
      </c>
    </row>
    <row r="48" spans="1:16" x14ac:dyDescent="0.25">
      <c r="A48" s="25">
        <f t="shared" si="0"/>
        <v>39</v>
      </c>
      <c r="B48" s="27"/>
      <c r="C48" s="27"/>
      <c r="D48" s="28">
        <f t="shared" si="1"/>
        <v>1670</v>
      </c>
      <c r="E48" s="27"/>
      <c r="F48" s="29">
        <v>0.13</v>
      </c>
      <c r="G48" s="26" t="s">
        <v>733</v>
      </c>
      <c r="H48" s="26" t="s">
        <v>663</v>
      </c>
      <c r="I48" s="85" t="s">
        <v>666</v>
      </c>
      <c r="J48" s="28">
        <v>1</v>
      </c>
      <c r="K48" s="26" t="s">
        <v>595</v>
      </c>
      <c r="L48" s="30">
        <v>0.13</v>
      </c>
      <c r="M48" s="31" t="s">
        <v>63</v>
      </c>
      <c r="N48" s="26" t="s">
        <v>149</v>
      </c>
      <c r="O48" s="30">
        <v>1.36</v>
      </c>
      <c r="P48" s="30">
        <v>1.5</v>
      </c>
    </row>
    <row r="49" spans="1:16" x14ac:dyDescent="0.25">
      <c r="A49" s="25">
        <f t="shared" si="0"/>
        <v>40</v>
      </c>
      <c r="B49" s="27"/>
      <c r="C49" s="27"/>
      <c r="D49" s="28">
        <f t="shared" si="1"/>
        <v>1671</v>
      </c>
      <c r="E49" s="27"/>
      <c r="F49" s="29">
        <v>0.13</v>
      </c>
      <c r="G49" s="26" t="s">
        <v>734</v>
      </c>
      <c r="H49" s="26" t="s">
        <v>663</v>
      </c>
      <c r="I49" s="85" t="s">
        <v>666</v>
      </c>
      <c r="J49" s="28">
        <v>1</v>
      </c>
      <c r="K49" s="26" t="s">
        <v>595</v>
      </c>
      <c r="L49" s="30">
        <v>0.13</v>
      </c>
      <c r="M49" s="31" t="s">
        <v>63</v>
      </c>
      <c r="N49" s="26" t="s">
        <v>735</v>
      </c>
      <c r="O49" s="30">
        <v>1.36</v>
      </c>
      <c r="P49" s="30">
        <v>1.5</v>
      </c>
    </row>
    <row r="50" spans="1:16" x14ac:dyDescent="0.25">
      <c r="A50" s="25">
        <f t="shared" si="0"/>
        <v>41</v>
      </c>
      <c r="B50" s="27"/>
      <c r="C50" s="27"/>
      <c r="D50" s="28">
        <f t="shared" si="1"/>
        <v>1672</v>
      </c>
      <c r="E50" s="27"/>
      <c r="F50" s="29">
        <v>0.13</v>
      </c>
      <c r="G50" s="26" t="s">
        <v>736</v>
      </c>
      <c r="H50" s="26" t="s">
        <v>663</v>
      </c>
      <c r="I50" s="85" t="s">
        <v>666</v>
      </c>
      <c r="J50" s="28">
        <v>1</v>
      </c>
      <c r="K50" s="26" t="s">
        <v>595</v>
      </c>
      <c r="L50" s="30">
        <v>0.13</v>
      </c>
      <c r="M50" s="31" t="s">
        <v>63</v>
      </c>
      <c r="N50" s="26" t="s">
        <v>737</v>
      </c>
      <c r="O50" s="30">
        <v>1.36</v>
      </c>
      <c r="P50" s="30">
        <v>1.5</v>
      </c>
    </row>
    <row r="51" spans="1:16" x14ac:dyDescent="0.25">
      <c r="A51" s="25">
        <f t="shared" si="0"/>
        <v>42</v>
      </c>
      <c r="B51" s="27"/>
      <c r="C51" s="27"/>
      <c r="D51" s="28">
        <f t="shared" si="1"/>
        <v>1673</v>
      </c>
      <c r="E51" s="27"/>
      <c r="F51" s="29">
        <v>0.13</v>
      </c>
      <c r="G51" s="26" t="s">
        <v>738</v>
      </c>
      <c r="H51" s="26" t="s">
        <v>663</v>
      </c>
      <c r="I51" s="85" t="s">
        <v>666</v>
      </c>
      <c r="J51" s="28">
        <v>1</v>
      </c>
      <c r="K51" s="26" t="s">
        <v>595</v>
      </c>
      <c r="L51" s="30">
        <v>0.13</v>
      </c>
      <c r="M51" s="31" t="s">
        <v>63</v>
      </c>
      <c r="N51" s="26" t="s">
        <v>739</v>
      </c>
      <c r="O51" s="30">
        <v>1.36</v>
      </c>
      <c r="P51" s="30">
        <v>1.5</v>
      </c>
    </row>
    <row r="52" spans="1:16" x14ac:dyDescent="0.25">
      <c r="A52" s="25">
        <f t="shared" si="0"/>
        <v>43</v>
      </c>
      <c r="B52" s="27"/>
      <c r="C52" s="27"/>
      <c r="D52" s="28">
        <f t="shared" si="1"/>
        <v>1674</v>
      </c>
      <c r="E52" s="27"/>
      <c r="F52" s="29">
        <v>0.13</v>
      </c>
      <c r="G52" s="26" t="s">
        <v>740</v>
      </c>
      <c r="H52" s="26" t="s">
        <v>663</v>
      </c>
      <c r="I52" s="85" t="s">
        <v>666</v>
      </c>
      <c r="J52" s="28">
        <v>1</v>
      </c>
      <c r="K52" s="26" t="s">
        <v>595</v>
      </c>
      <c r="L52" s="30">
        <v>0.13</v>
      </c>
      <c r="M52" s="31" t="s">
        <v>63</v>
      </c>
      <c r="N52" s="26" t="s">
        <v>741</v>
      </c>
      <c r="O52" s="30">
        <v>1.36</v>
      </c>
      <c r="P52" s="30">
        <v>1.5</v>
      </c>
    </row>
    <row r="53" spans="1:16" x14ac:dyDescent="0.25">
      <c r="A53" s="25">
        <f t="shared" si="0"/>
        <v>44</v>
      </c>
      <c r="B53" s="27"/>
      <c r="C53" s="27"/>
      <c r="D53" s="28">
        <f t="shared" si="1"/>
        <v>1675</v>
      </c>
      <c r="E53" s="27"/>
      <c r="F53" s="29">
        <v>0.13</v>
      </c>
      <c r="G53" s="26" t="s">
        <v>742</v>
      </c>
      <c r="H53" s="26" t="s">
        <v>663</v>
      </c>
      <c r="I53" s="85" t="s">
        <v>666</v>
      </c>
      <c r="J53" s="28">
        <v>1</v>
      </c>
      <c r="K53" s="26" t="s">
        <v>595</v>
      </c>
      <c r="L53" s="30">
        <v>0.13</v>
      </c>
      <c r="M53" s="31" t="s">
        <v>63</v>
      </c>
      <c r="N53" s="26" t="s">
        <v>743</v>
      </c>
      <c r="O53" s="30">
        <v>1.36</v>
      </c>
      <c r="P53" s="30">
        <v>1.5</v>
      </c>
    </row>
    <row r="54" spans="1:16" x14ac:dyDescent="0.25">
      <c r="A54" s="25">
        <f t="shared" si="0"/>
        <v>45</v>
      </c>
      <c r="B54" s="27"/>
      <c r="C54" s="27"/>
      <c r="D54" s="28">
        <f t="shared" si="1"/>
        <v>1676</v>
      </c>
      <c r="E54" s="27"/>
      <c r="F54" s="29">
        <v>0.13</v>
      </c>
      <c r="G54" s="26" t="s">
        <v>744</v>
      </c>
      <c r="H54" s="26" t="s">
        <v>663</v>
      </c>
      <c r="I54" s="85" t="s">
        <v>666</v>
      </c>
      <c r="J54" s="28">
        <v>1</v>
      </c>
      <c r="K54" s="26" t="s">
        <v>595</v>
      </c>
      <c r="L54" s="30">
        <v>0.13</v>
      </c>
      <c r="M54" s="31" t="s">
        <v>63</v>
      </c>
      <c r="N54" s="26" t="s">
        <v>745</v>
      </c>
      <c r="O54" s="30">
        <v>1.36</v>
      </c>
      <c r="P54" s="30">
        <v>1.5</v>
      </c>
    </row>
    <row r="55" spans="1:16" x14ac:dyDescent="0.25">
      <c r="A55" s="25">
        <f t="shared" si="0"/>
        <v>46</v>
      </c>
      <c r="B55" s="27"/>
      <c r="C55" s="27"/>
      <c r="D55" s="28">
        <f t="shared" si="1"/>
        <v>1677</v>
      </c>
      <c r="E55" s="27"/>
      <c r="F55" s="29">
        <v>0.13</v>
      </c>
      <c r="G55" s="26" t="s">
        <v>746</v>
      </c>
      <c r="H55" s="26" t="s">
        <v>663</v>
      </c>
      <c r="I55" s="85" t="s">
        <v>666</v>
      </c>
      <c r="J55" s="28">
        <v>1</v>
      </c>
      <c r="K55" s="26" t="s">
        <v>595</v>
      </c>
      <c r="L55" s="30">
        <v>0.13</v>
      </c>
      <c r="M55" s="31" t="s">
        <v>63</v>
      </c>
      <c r="N55" s="26" t="s">
        <v>275</v>
      </c>
      <c r="O55" s="30">
        <v>1.36</v>
      </c>
      <c r="P55" s="30">
        <v>1.5</v>
      </c>
    </row>
    <row r="56" spans="1:16" x14ac:dyDescent="0.25">
      <c r="A56" s="25">
        <f t="shared" si="0"/>
        <v>47</v>
      </c>
      <c r="B56" s="27"/>
      <c r="C56" s="27"/>
      <c r="D56" s="28">
        <f t="shared" si="1"/>
        <v>1678</v>
      </c>
      <c r="E56" s="27"/>
      <c r="F56" s="29">
        <v>0.13</v>
      </c>
      <c r="G56" s="26" t="s">
        <v>747</v>
      </c>
      <c r="H56" s="26" t="s">
        <v>663</v>
      </c>
      <c r="I56" s="85" t="s">
        <v>666</v>
      </c>
      <c r="J56" s="28">
        <v>1</v>
      </c>
      <c r="K56" s="26" t="s">
        <v>595</v>
      </c>
      <c r="L56" s="30">
        <v>0.13</v>
      </c>
      <c r="M56" s="31" t="s">
        <v>63</v>
      </c>
      <c r="N56" s="26" t="s">
        <v>748</v>
      </c>
      <c r="O56" s="30">
        <v>1.36</v>
      </c>
      <c r="P56" s="30">
        <v>1.5</v>
      </c>
    </row>
    <row r="57" spans="1:16" x14ac:dyDescent="0.25">
      <c r="A57" s="25">
        <f t="shared" si="0"/>
        <v>48</v>
      </c>
      <c r="B57" s="27"/>
      <c r="C57" s="27"/>
      <c r="D57" s="28">
        <f t="shared" si="1"/>
        <v>1679</v>
      </c>
      <c r="E57" s="27"/>
      <c r="F57" s="29">
        <v>0.13</v>
      </c>
      <c r="G57" s="26" t="s">
        <v>749</v>
      </c>
      <c r="H57" s="26" t="s">
        <v>663</v>
      </c>
      <c r="I57" s="85" t="s">
        <v>666</v>
      </c>
      <c r="J57" s="28">
        <v>1</v>
      </c>
      <c r="K57" s="26" t="s">
        <v>595</v>
      </c>
      <c r="L57" s="30">
        <v>0.13</v>
      </c>
      <c r="M57" s="31" t="s">
        <v>63</v>
      </c>
      <c r="N57" s="26" t="s">
        <v>206</v>
      </c>
      <c r="O57" s="30">
        <v>1.36</v>
      </c>
      <c r="P57" s="30">
        <v>1.5</v>
      </c>
    </row>
    <row r="58" spans="1:16" x14ac:dyDescent="0.25">
      <c r="A58" s="25">
        <f t="shared" si="0"/>
        <v>49</v>
      </c>
      <c r="B58" s="27"/>
      <c r="C58" s="27"/>
      <c r="D58" s="28">
        <f t="shared" si="1"/>
        <v>1680</v>
      </c>
      <c r="E58" s="27"/>
      <c r="F58" s="29">
        <v>0.13</v>
      </c>
      <c r="G58" s="26" t="s">
        <v>750</v>
      </c>
      <c r="H58" s="26" t="s">
        <v>663</v>
      </c>
      <c r="I58" s="85" t="s">
        <v>666</v>
      </c>
      <c r="J58" s="28">
        <v>1</v>
      </c>
      <c r="K58" s="26" t="s">
        <v>595</v>
      </c>
      <c r="L58" s="30">
        <v>0.13</v>
      </c>
      <c r="M58" s="31" t="s">
        <v>63</v>
      </c>
      <c r="N58" s="26" t="s">
        <v>751</v>
      </c>
      <c r="O58" s="30">
        <v>1.36</v>
      </c>
      <c r="P58" s="30">
        <v>1.5</v>
      </c>
    </row>
    <row r="59" spans="1:16" x14ac:dyDescent="0.25">
      <c r="A59" s="25">
        <f t="shared" si="0"/>
        <v>50</v>
      </c>
      <c r="B59" s="27"/>
      <c r="C59" s="27"/>
      <c r="D59" s="28">
        <f t="shared" si="1"/>
        <v>1681</v>
      </c>
      <c r="E59" s="27"/>
      <c r="F59" s="29">
        <v>0.13</v>
      </c>
      <c r="G59" s="26" t="s">
        <v>752</v>
      </c>
      <c r="H59" s="26" t="s">
        <v>663</v>
      </c>
      <c r="I59" s="85" t="s">
        <v>666</v>
      </c>
      <c r="J59" s="28">
        <v>1</v>
      </c>
      <c r="K59" s="26" t="s">
        <v>595</v>
      </c>
      <c r="L59" s="30">
        <v>0.13</v>
      </c>
      <c r="M59" s="31" t="s">
        <v>63</v>
      </c>
      <c r="N59" s="26" t="s">
        <v>144</v>
      </c>
      <c r="O59" s="30">
        <v>1.36</v>
      </c>
      <c r="P59" s="30">
        <v>1.5</v>
      </c>
    </row>
    <row r="60" spans="1:16" x14ac:dyDescent="0.25">
      <c r="A60" s="25">
        <f t="shared" si="0"/>
        <v>51</v>
      </c>
      <c r="B60" s="26" t="s">
        <v>39</v>
      </c>
      <c r="C60" s="27"/>
      <c r="D60" s="28">
        <f t="shared" si="1"/>
        <v>1682</v>
      </c>
      <c r="E60" s="27"/>
      <c r="F60" s="29">
        <v>0.13</v>
      </c>
      <c r="G60" s="26" t="s">
        <v>753</v>
      </c>
      <c r="H60" s="26" t="s">
        <v>663</v>
      </c>
      <c r="I60" s="85" t="s">
        <v>666</v>
      </c>
      <c r="J60" s="28">
        <v>1</v>
      </c>
      <c r="K60" s="26" t="s">
        <v>595</v>
      </c>
      <c r="L60" s="30">
        <v>0.13</v>
      </c>
      <c r="M60" s="31" t="s">
        <v>63</v>
      </c>
      <c r="N60" s="26" t="s">
        <v>161</v>
      </c>
      <c r="O60" s="30">
        <v>1.36</v>
      </c>
      <c r="P60" s="30">
        <v>1.5</v>
      </c>
    </row>
    <row r="61" spans="1:16" x14ac:dyDescent="0.25">
      <c r="A61" s="25">
        <f t="shared" si="0"/>
        <v>52</v>
      </c>
      <c r="B61" s="27"/>
      <c r="C61" s="27"/>
      <c r="D61" s="109" t="s">
        <v>754</v>
      </c>
      <c r="E61" s="27"/>
      <c r="F61" s="29">
        <v>0.13</v>
      </c>
      <c r="G61" s="85" t="s">
        <v>755</v>
      </c>
      <c r="H61" s="26" t="s">
        <v>756</v>
      </c>
      <c r="I61" s="26" t="s">
        <v>48</v>
      </c>
      <c r="J61" s="28">
        <v>4</v>
      </c>
      <c r="K61" s="26" t="s">
        <v>757</v>
      </c>
      <c r="L61" s="30">
        <v>0.52</v>
      </c>
      <c r="M61" s="31" t="s">
        <v>44</v>
      </c>
      <c r="N61" s="26" t="s">
        <v>189</v>
      </c>
      <c r="O61" s="30">
        <v>1.5</v>
      </c>
      <c r="P61" s="30">
        <v>2</v>
      </c>
    </row>
    <row r="62" spans="1:16" x14ac:dyDescent="0.25">
      <c r="A62" s="25">
        <v>53</v>
      </c>
      <c r="B62" s="27"/>
      <c r="C62" s="27"/>
      <c r="D62" s="28">
        <v>1698</v>
      </c>
      <c r="E62" s="27"/>
      <c r="F62" s="29">
        <v>0.13</v>
      </c>
      <c r="G62" s="26" t="s">
        <v>758</v>
      </c>
      <c r="H62" s="26" t="s">
        <v>759</v>
      </c>
      <c r="I62" s="26" t="s">
        <v>48</v>
      </c>
      <c r="J62" s="28">
        <v>1</v>
      </c>
      <c r="K62" s="26" t="s">
        <v>595</v>
      </c>
      <c r="L62" s="30">
        <v>0.13</v>
      </c>
      <c r="M62" s="31" t="s">
        <v>44</v>
      </c>
      <c r="N62" s="26" t="s">
        <v>760</v>
      </c>
      <c r="O62" s="30">
        <v>1.5</v>
      </c>
      <c r="P62" s="30">
        <v>1</v>
      </c>
    </row>
    <row r="63" spans="1:16" x14ac:dyDescent="0.25">
      <c r="A63" s="25">
        <v>54</v>
      </c>
      <c r="B63" s="27"/>
      <c r="C63" s="27"/>
      <c r="D63" s="28">
        <v>1699</v>
      </c>
      <c r="E63" s="27"/>
      <c r="F63" s="29">
        <v>0.13</v>
      </c>
      <c r="G63" s="26" t="s">
        <v>761</v>
      </c>
      <c r="H63" s="26" t="s">
        <v>762</v>
      </c>
      <c r="I63" s="26" t="s">
        <v>48</v>
      </c>
      <c r="J63" s="28">
        <v>1</v>
      </c>
      <c r="K63" s="26" t="s">
        <v>595</v>
      </c>
      <c r="L63" s="30">
        <v>0.13</v>
      </c>
      <c r="M63" s="31" t="s">
        <v>44</v>
      </c>
      <c r="N63" s="26" t="s">
        <v>763</v>
      </c>
      <c r="O63" s="30">
        <v>1.5</v>
      </c>
      <c r="P63" s="30">
        <v>2.5</v>
      </c>
    </row>
    <row r="64" spans="1:16" x14ac:dyDescent="0.25">
      <c r="A64" s="25">
        <v>55</v>
      </c>
      <c r="B64" s="27"/>
      <c r="C64" s="27"/>
      <c r="D64" s="28">
        <v>1700</v>
      </c>
      <c r="E64" s="27"/>
      <c r="F64" s="29">
        <v>0.13</v>
      </c>
      <c r="G64" s="26" t="s">
        <v>764</v>
      </c>
      <c r="H64" s="26" t="s">
        <v>765</v>
      </c>
      <c r="I64" s="26" t="s">
        <v>48</v>
      </c>
      <c r="J64" s="28">
        <v>1</v>
      </c>
      <c r="K64" s="26" t="s">
        <v>595</v>
      </c>
      <c r="L64" s="30">
        <v>0.13</v>
      </c>
      <c r="M64" s="31" t="s">
        <v>44</v>
      </c>
      <c r="N64" s="26" t="s">
        <v>64</v>
      </c>
      <c r="O64" s="30">
        <v>1.5</v>
      </c>
      <c r="P64" s="30">
        <v>1</v>
      </c>
    </row>
    <row r="65" spans="1:16" x14ac:dyDescent="0.25">
      <c r="A65" s="25">
        <v>56</v>
      </c>
      <c r="B65" s="26" t="s">
        <v>86</v>
      </c>
      <c r="C65" s="27"/>
      <c r="D65" s="28">
        <v>1701</v>
      </c>
      <c r="E65" s="27"/>
      <c r="F65" s="29">
        <v>0.13</v>
      </c>
      <c r="G65" s="26" t="s">
        <v>417</v>
      </c>
      <c r="H65" s="26" t="s">
        <v>766</v>
      </c>
      <c r="I65" s="26" t="s">
        <v>48</v>
      </c>
      <c r="J65" s="28">
        <v>1</v>
      </c>
      <c r="K65" s="26" t="s">
        <v>595</v>
      </c>
      <c r="L65" s="30">
        <v>0.26</v>
      </c>
      <c r="M65" s="31" t="s">
        <v>44</v>
      </c>
      <c r="N65" s="26" t="s">
        <v>107</v>
      </c>
      <c r="O65" s="30">
        <v>1.5</v>
      </c>
      <c r="P65" s="30">
        <v>1</v>
      </c>
    </row>
    <row r="66" spans="1:16" x14ac:dyDescent="0.25">
      <c r="A66" s="79" t="s">
        <v>39</v>
      </c>
      <c r="B66" s="26" t="s">
        <v>200</v>
      </c>
      <c r="C66" s="27"/>
      <c r="D66" s="28">
        <v>1702</v>
      </c>
      <c r="E66" s="27"/>
      <c r="F66" s="29">
        <v>0.13</v>
      </c>
      <c r="G66" s="26" t="s">
        <v>417</v>
      </c>
      <c r="H66" s="26" t="s">
        <v>766</v>
      </c>
      <c r="I66" s="27"/>
      <c r="J66" s="28">
        <v>1</v>
      </c>
      <c r="K66" s="26" t="s">
        <v>595</v>
      </c>
      <c r="L66" s="30"/>
      <c r="M66" s="27"/>
      <c r="N66" s="27"/>
      <c r="O66" s="30"/>
      <c r="P66" s="30">
        <v>1</v>
      </c>
    </row>
    <row r="67" spans="1:16" x14ac:dyDescent="0.25">
      <c r="A67" s="25">
        <v>57</v>
      </c>
      <c r="B67" s="27"/>
      <c r="C67" s="27"/>
      <c r="D67" s="28">
        <v>1730</v>
      </c>
      <c r="E67" s="27"/>
      <c r="F67" s="29">
        <v>0.13</v>
      </c>
      <c r="G67" s="26" t="s">
        <v>417</v>
      </c>
      <c r="H67" s="26" t="s">
        <v>767</v>
      </c>
      <c r="I67" s="26" t="s">
        <v>42</v>
      </c>
      <c r="J67" s="28">
        <v>1</v>
      </c>
      <c r="K67" s="26" t="s">
        <v>595</v>
      </c>
      <c r="L67" s="30">
        <v>0.13</v>
      </c>
      <c r="M67" s="31" t="s">
        <v>63</v>
      </c>
      <c r="N67" s="26" t="s">
        <v>768</v>
      </c>
      <c r="O67" s="30">
        <v>0</v>
      </c>
      <c r="P67" s="30">
        <v>1</v>
      </c>
    </row>
    <row r="68" spans="1:16" x14ac:dyDescent="0.25">
      <c r="A68" s="79" t="s">
        <v>39</v>
      </c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79" t="s">
        <v>39</v>
      </c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32"/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32"/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769</v>
      </c>
      <c r="O88" s="90"/>
      <c r="P88" s="91"/>
    </row>
    <row r="89" spans="1:16" ht="16.5" thickTop="1" x14ac:dyDescent="0.25">
      <c r="A89" s="32"/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32"/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14.300000000000031</v>
      </c>
    </row>
    <row r="91" spans="1:16" x14ac:dyDescent="0.25">
      <c r="A91" s="32"/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90.499999999999972</v>
      </c>
    </row>
    <row r="92" spans="1:16" x14ac:dyDescent="0.25">
      <c r="A92" s="32"/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112</v>
      </c>
    </row>
    <row r="93" spans="1:16" ht="16.5" thickBot="1" x14ac:dyDescent="0.3">
      <c r="A93" s="32"/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110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&amp;LFDCINV04.XLS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03" t="s">
        <v>770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110">
        <v>1734</v>
      </c>
      <c r="E10" s="27"/>
      <c r="F10" s="29">
        <v>0.13</v>
      </c>
      <c r="G10" s="26" t="s">
        <v>771</v>
      </c>
      <c r="H10" s="26" t="s">
        <v>772</v>
      </c>
      <c r="I10" s="26" t="s">
        <v>657</v>
      </c>
      <c r="J10" s="28">
        <v>1</v>
      </c>
      <c r="K10" s="26" t="s">
        <v>53</v>
      </c>
      <c r="L10" s="30">
        <v>0.13</v>
      </c>
      <c r="M10" s="31" t="s">
        <v>63</v>
      </c>
      <c r="N10" s="26" t="s">
        <v>773</v>
      </c>
      <c r="O10" s="30">
        <v>1.5</v>
      </c>
      <c r="P10" s="30">
        <v>1.5</v>
      </c>
    </row>
    <row r="11" spans="1:16" x14ac:dyDescent="0.25">
      <c r="A11" s="25">
        <v>2</v>
      </c>
      <c r="B11" s="27"/>
      <c r="C11" s="27"/>
      <c r="D11" s="109" t="s">
        <v>774</v>
      </c>
      <c r="E11" s="27"/>
      <c r="F11" s="29">
        <v>0.13</v>
      </c>
      <c r="G11" s="26" t="s">
        <v>775</v>
      </c>
      <c r="H11" s="26" t="s">
        <v>776</v>
      </c>
      <c r="I11" s="26" t="s">
        <v>657</v>
      </c>
      <c r="J11" s="28">
        <v>2</v>
      </c>
      <c r="K11" s="26" t="s">
        <v>589</v>
      </c>
      <c r="L11" s="30">
        <v>0.26</v>
      </c>
      <c r="M11" s="31" t="s">
        <v>63</v>
      </c>
      <c r="N11" s="26" t="s">
        <v>161</v>
      </c>
      <c r="O11" s="30">
        <v>1.5</v>
      </c>
      <c r="P11" s="30">
        <v>2</v>
      </c>
    </row>
    <row r="12" spans="1:16" x14ac:dyDescent="0.25">
      <c r="A12" s="25">
        <v>3</v>
      </c>
      <c r="B12" s="27"/>
      <c r="C12" s="27"/>
      <c r="D12" s="109" t="s">
        <v>774</v>
      </c>
      <c r="E12" s="27"/>
      <c r="F12" s="29">
        <v>0.13</v>
      </c>
      <c r="G12" s="26" t="s">
        <v>775</v>
      </c>
      <c r="H12" s="26" t="s">
        <v>776</v>
      </c>
      <c r="I12" s="26" t="s">
        <v>657</v>
      </c>
      <c r="J12" s="28">
        <v>2</v>
      </c>
      <c r="K12" s="26" t="s">
        <v>589</v>
      </c>
      <c r="L12" s="30">
        <v>0.26</v>
      </c>
      <c r="M12" s="31" t="s">
        <v>63</v>
      </c>
      <c r="N12" s="26" t="s">
        <v>425</v>
      </c>
      <c r="O12" s="30">
        <v>1.5</v>
      </c>
      <c r="P12" s="30">
        <v>2</v>
      </c>
    </row>
    <row r="13" spans="1:16" x14ac:dyDescent="0.25">
      <c r="A13" s="25">
        <v>4</v>
      </c>
      <c r="B13" s="27"/>
      <c r="C13" s="27"/>
      <c r="D13" s="109" t="s">
        <v>777</v>
      </c>
      <c r="E13" s="27"/>
      <c r="F13" s="29">
        <v>0.13</v>
      </c>
      <c r="G13" s="26" t="s">
        <v>778</v>
      </c>
      <c r="H13" s="26" t="s">
        <v>779</v>
      </c>
      <c r="I13" s="26" t="s">
        <v>48</v>
      </c>
      <c r="J13" s="28">
        <v>4</v>
      </c>
      <c r="K13" s="26" t="s">
        <v>780</v>
      </c>
      <c r="L13" s="30">
        <v>0.52</v>
      </c>
      <c r="M13" s="31" t="s">
        <v>44</v>
      </c>
      <c r="N13" s="26" t="s">
        <v>729</v>
      </c>
      <c r="O13" s="30">
        <v>0.75</v>
      </c>
      <c r="P13" s="30">
        <v>2</v>
      </c>
    </row>
    <row r="14" spans="1:16" x14ac:dyDescent="0.25">
      <c r="A14" s="25">
        <v>5</v>
      </c>
      <c r="B14" s="27"/>
      <c r="C14" s="27"/>
      <c r="D14" s="28">
        <v>1599</v>
      </c>
      <c r="E14" s="27"/>
      <c r="F14" s="29">
        <v>0.16</v>
      </c>
      <c r="G14" s="26" t="s">
        <v>781</v>
      </c>
      <c r="H14" s="26" t="s">
        <v>782</v>
      </c>
      <c r="I14" s="26" t="s">
        <v>48</v>
      </c>
      <c r="J14" s="28">
        <v>1</v>
      </c>
      <c r="K14" s="26" t="s">
        <v>53</v>
      </c>
      <c r="L14" s="30">
        <v>0.16</v>
      </c>
      <c r="M14" s="31" t="s">
        <v>63</v>
      </c>
      <c r="N14" s="26" t="s">
        <v>64</v>
      </c>
      <c r="O14" s="30">
        <v>0.4</v>
      </c>
      <c r="P14" s="30">
        <v>1</v>
      </c>
    </row>
    <row r="15" spans="1:16" x14ac:dyDescent="0.25">
      <c r="A15" s="25">
        <v>6</v>
      </c>
      <c r="B15" s="27"/>
      <c r="C15" s="27"/>
      <c r="D15" s="28">
        <v>1619</v>
      </c>
      <c r="E15" s="27"/>
      <c r="F15" s="29">
        <v>0.16</v>
      </c>
      <c r="G15" s="26" t="s">
        <v>781</v>
      </c>
      <c r="H15" s="26" t="s">
        <v>782</v>
      </c>
      <c r="I15" s="26" t="s">
        <v>48</v>
      </c>
      <c r="J15" s="28">
        <v>1</v>
      </c>
      <c r="K15" s="26" t="s">
        <v>148</v>
      </c>
      <c r="L15" s="30">
        <v>0.16</v>
      </c>
      <c r="M15" s="31" t="s">
        <v>63</v>
      </c>
      <c r="N15" s="26" t="s">
        <v>64</v>
      </c>
      <c r="O15" s="30">
        <v>0.4</v>
      </c>
      <c r="P15" s="30">
        <v>1</v>
      </c>
    </row>
    <row r="16" spans="1:16" x14ac:dyDescent="0.25">
      <c r="A16" s="25">
        <v>7</v>
      </c>
      <c r="B16" s="27"/>
      <c r="C16" s="27"/>
      <c r="D16" s="28">
        <v>1605</v>
      </c>
      <c r="E16" s="27"/>
      <c r="F16" s="29">
        <v>0.28999999999999998</v>
      </c>
      <c r="G16" s="26" t="s">
        <v>783</v>
      </c>
      <c r="H16" s="26" t="s">
        <v>784</v>
      </c>
      <c r="I16" s="26" t="s">
        <v>48</v>
      </c>
      <c r="J16" s="28">
        <v>1</v>
      </c>
      <c r="K16" s="26" t="s">
        <v>53</v>
      </c>
      <c r="L16" s="30">
        <v>0.28999999999999998</v>
      </c>
      <c r="M16" s="31" t="s">
        <v>63</v>
      </c>
      <c r="N16" s="26" t="s">
        <v>247</v>
      </c>
      <c r="O16" s="30">
        <v>0.5</v>
      </c>
      <c r="P16" s="30">
        <v>1.5</v>
      </c>
    </row>
    <row r="17" spans="1:16" x14ac:dyDescent="0.25">
      <c r="A17" s="25">
        <v>8</v>
      </c>
      <c r="B17" s="27"/>
      <c r="C17" s="27"/>
      <c r="D17" s="109" t="s">
        <v>785</v>
      </c>
      <c r="E17" s="27"/>
      <c r="F17" s="29">
        <v>0.13</v>
      </c>
      <c r="G17" s="26" t="s">
        <v>786</v>
      </c>
      <c r="H17" s="26" t="s">
        <v>787</v>
      </c>
      <c r="I17" s="26" t="s">
        <v>48</v>
      </c>
      <c r="J17" s="28">
        <v>4</v>
      </c>
      <c r="K17" s="26" t="s">
        <v>780</v>
      </c>
      <c r="L17" s="30">
        <v>0.52</v>
      </c>
      <c r="M17" s="31" t="s">
        <v>63</v>
      </c>
      <c r="N17" s="26" t="s">
        <v>64</v>
      </c>
      <c r="O17" s="30">
        <v>0.75</v>
      </c>
      <c r="P17" s="30">
        <v>2</v>
      </c>
    </row>
    <row r="18" spans="1:16" x14ac:dyDescent="0.25">
      <c r="A18" s="25">
        <v>9</v>
      </c>
      <c r="B18" s="27"/>
      <c r="C18" s="27"/>
      <c r="D18" s="28">
        <v>1753</v>
      </c>
      <c r="E18" s="27"/>
      <c r="F18" s="29">
        <v>0.13</v>
      </c>
      <c r="G18" s="26" t="s">
        <v>788</v>
      </c>
      <c r="H18" s="26" t="s">
        <v>789</v>
      </c>
      <c r="I18" s="26" t="s">
        <v>48</v>
      </c>
      <c r="J18" s="28">
        <v>1</v>
      </c>
      <c r="K18" s="26" t="s">
        <v>53</v>
      </c>
      <c r="L18" s="30">
        <v>0.13</v>
      </c>
      <c r="M18" s="31" t="s">
        <v>63</v>
      </c>
      <c r="N18" s="26" t="s">
        <v>790</v>
      </c>
      <c r="O18" s="30">
        <v>0.35</v>
      </c>
      <c r="P18" s="30">
        <v>1</v>
      </c>
    </row>
    <row r="19" spans="1:16" x14ac:dyDescent="0.25">
      <c r="A19" s="25">
        <v>10</v>
      </c>
      <c r="B19" s="27"/>
      <c r="C19" s="26" t="s">
        <v>128</v>
      </c>
      <c r="D19" s="28">
        <v>73</v>
      </c>
      <c r="E19" s="27"/>
      <c r="F19" s="29">
        <v>0.1</v>
      </c>
      <c r="G19" s="26" t="s">
        <v>791</v>
      </c>
      <c r="H19" s="26" t="s">
        <v>792</v>
      </c>
      <c r="I19" s="26" t="s">
        <v>48</v>
      </c>
      <c r="J19" s="28">
        <v>1</v>
      </c>
      <c r="K19" s="26" t="s">
        <v>473</v>
      </c>
      <c r="L19" s="30">
        <v>0.1</v>
      </c>
      <c r="M19" s="31" t="s">
        <v>63</v>
      </c>
      <c r="N19" s="26" t="s">
        <v>241</v>
      </c>
      <c r="O19" s="30">
        <v>0.65</v>
      </c>
      <c r="P19" s="30">
        <v>1.75</v>
      </c>
    </row>
    <row r="20" spans="1:16" x14ac:dyDescent="0.25">
      <c r="A20" s="25">
        <v>11</v>
      </c>
      <c r="B20" s="27"/>
      <c r="C20" s="27"/>
      <c r="D20" s="28">
        <v>1754</v>
      </c>
      <c r="E20" s="27"/>
      <c r="F20" s="29">
        <v>0.13</v>
      </c>
      <c r="G20" s="26" t="s">
        <v>793</v>
      </c>
      <c r="H20" s="26" t="s">
        <v>794</v>
      </c>
      <c r="I20" s="26" t="s">
        <v>48</v>
      </c>
      <c r="J20" s="28">
        <v>1</v>
      </c>
      <c r="K20" s="26" t="s">
        <v>53</v>
      </c>
      <c r="L20" s="30">
        <v>0.13</v>
      </c>
      <c r="M20" s="31" t="s">
        <v>63</v>
      </c>
      <c r="N20" s="26" t="s">
        <v>564</v>
      </c>
      <c r="O20" s="30">
        <v>0.35</v>
      </c>
      <c r="P20" s="30">
        <v>1</v>
      </c>
    </row>
    <row r="21" spans="1:16" x14ac:dyDescent="0.25">
      <c r="A21" s="25">
        <v>12</v>
      </c>
      <c r="B21" s="27"/>
      <c r="C21" s="26" t="s">
        <v>128</v>
      </c>
      <c r="D21" s="28">
        <v>74</v>
      </c>
      <c r="E21" s="27"/>
      <c r="F21" s="29">
        <v>0.1</v>
      </c>
      <c r="G21" s="26" t="s">
        <v>795</v>
      </c>
      <c r="H21" s="26" t="s">
        <v>796</v>
      </c>
      <c r="I21" s="26" t="s">
        <v>84</v>
      </c>
      <c r="J21" s="28">
        <v>1</v>
      </c>
      <c r="K21" s="26" t="s">
        <v>473</v>
      </c>
      <c r="L21" s="30">
        <v>0.1</v>
      </c>
      <c r="M21" s="31" t="s">
        <v>63</v>
      </c>
      <c r="N21" s="26" t="s">
        <v>797</v>
      </c>
      <c r="O21" s="30">
        <v>0.16</v>
      </c>
      <c r="P21" s="30">
        <v>1</v>
      </c>
    </row>
    <row r="22" spans="1:16" x14ac:dyDescent="0.25">
      <c r="A22" s="25">
        <v>13</v>
      </c>
      <c r="B22" s="27"/>
      <c r="C22" s="27"/>
      <c r="D22" s="28">
        <v>1735</v>
      </c>
      <c r="E22" s="27"/>
      <c r="F22" s="29">
        <v>0.15</v>
      </c>
      <c r="G22" s="26" t="s">
        <v>798</v>
      </c>
      <c r="H22" s="26" t="s">
        <v>799</v>
      </c>
      <c r="I22" s="26" t="s">
        <v>48</v>
      </c>
      <c r="J22" s="28">
        <v>1</v>
      </c>
      <c r="K22" s="26" t="s">
        <v>53</v>
      </c>
      <c r="L22" s="30">
        <v>0.15</v>
      </c>
      <c r="M22" s="31" t="s">
        <v>63</v>
      </c>
      <c r="N22" s="26" t="s">
        <v>636</v>
      </c>
      <c r="O22" s="30">
        <v>0.37</v>
      </c>
      <c r="P22" s="30">
        <v>1</v>
      </c>
    </row>
    <row r="23" spans="1:16" x14ac:dyDescent="0.25">
      <c r="A23" s="25">
        <v>14</v>
      </c>
      <c r="B23" s="27"/>
      <c r="C23" s="27"/>
      <c r="D23" s="28">
        <v>1736</v>
      </c>
      <c r="E23" s="26" t="s">
        <v>86</v>
      </c>
      <c r="F23" s="29">
        <v>0.15</v>
      </c>
      <c r="G23" s="26" t="s">
        <v>798</v>
      </c>
      <c r="H23" s="26" t="s">
        <v>799</v>
      </c>
      <c r="I23" s="26" t="s">
        <v>48</v>
      </c>
      <c r="J23" s="28">
        <v>8</v>
      </c>
      <c r="K23" s="26" t="s">
        <v>602</v>
      </c>
      <c r="L23" s="30">
        <v>1.2</v>
      </c>
      <c r="M23" s="31" t="s">
        <v>63</v>
      </c>
      <c r="N23" s="26" t="s">
        <v>636</v>
      </c>
      <c r="O23" s="30">
        <v>1.41</v>
      </c>
      <c r="P23" s="30">
        <v>2.5</v>
      </c>
    </row>
    <row r="24" spans="1:16" x14ac:dyDescent="0.25">
      <c r="A24" s="25">
        <v>15</v>
      </c>
      <c r="B24" s="27"/>
      <c r="C24" s="27"/>
      <c r="D24" s="28">
        <v>1743</v>
      </c>
      <c r="E24" s="27"/>
      <c r="F24" s="29">
        <v>0.15</v>
      </c>
      <c r="G24" s="26" t="s">
        <v>798</v>
      </c>
      <c r="H24" s="26" t="s">
        <v>799</v>
      </c>
      <c r="I24" s="26" t="s">
        <v>48</v>
      </c>
      <c r="J24" s="28">
        <v>1</v>
      </c>
      <c r="K24" s="26" t="s">
        <v>148</v>
      </c>
      <c r="L24" s="30">
        <v>0.15</v>
      </c>
      <c r="M24" s="31" t="s">
        <v>63</v>
      </c>
      <c r="N24" s="26" t="s">
        <v>636</v>
      </c>
      <c r="O24" s="30">
        <v>0.37</v>
      </c>
      <c r="P24" s="30">
        <v>1</v>
      </c>
    </row>
    <row r="25" spans="1:16" x14ac:dyDescent="0.25">
      <c r="A25" s="25">
        <v>16</v>
      </c>
      <c r="B25" s="27"/>
      <c r="C25" s="26" t="s">
        <v>63</v>
      </c>
      <c r="D25" s="28">
        <v>580</v>
      </c>
      <c r="E25" s="27"/>
      <c r="F25" s="29">
        <v>0.15</v>
      </c>
      <c r="G25" s="26" t="s">
        <v>798</v>
      </c>
      <c r="H25" s="26" t="s">
        <v>799</v>
      </c>
      <c r="I25" s="26" t="s">
        <v>84</v>
      </c>
      <c r="J25" s="28">
        <v>1</v>
      </c>
      <c r="K25" s="26" t="s">
        <v>199</v>
      </c>
      <c r="L25" s="30">
        <v>0.15</v>
      </c>
      <c r="M25" s="31" t="s">
        <v>63</v>
      </c>
      <c r="N25" s="26" t="s">
        <v>636</v>
      </c>
      <c r="O25" s="30">
        <v>0.26</v>
      </c>
      <c r="P25" s="30">
        <v>1</v>
      </c>
    </row>
    <row r="26" spans="1:16" x14ac:dyDescent="0.25">
      <c r="A26" s="25">
        <v>17</v>
      </c>
      <c r="B26" s="27"/>
      <c r="C26" s="27"/>
      <c r="D26" s="28">
        <v>1755</v>
      </c>
      <c r="E26" s="27"/>
      <c r="F26" s="29">
        <v>0.15</v>
      </c>
      <c r="G26" s="26" t="s">
        <v>800</v>
      </c>
      <c r="H26" s="26" t="s">
        <v>801</v>
      </c>
      <c r="I26" s="26" t="s">
        <v>48</v>
      </c>
      <c r="J26" s="28">
        <v>1</v>
      </c>
      <c r="K26" s="26" t="s">
        <v>53</v>
      </c>
      <c r="L26" s="30">
        <v>0.15</v>
      </c>
      <c r="M26" s="31" t="s">
        <v>63</v>
      </c>
      <c r="N26" s="26" t="s">
        <v>802</v>
      </c>
      <c r="O26" s="30">
        <v>0.37</v>
      </c>
      <c r="P26" s="30">
        <v>1</v>
      </c>
    </row>
    <row r="27" spans="1:16" x14ac:dyDescent="0.25">
      <c r="A27" s="25">
        <v>18</v>
      </c>
      <c r="B27" s="27"/>
      <c r="C27" s="26" t="s">
        <v>63</v>
      </c>
      <c r="D27" s="28">
        <v>581</v>
      </c>
      <c r="E27" s="27"/>
      <c r="F27" s="29">
        <v>0.15</v>
      </c>
      <c r="G27" s="26" t="s">
        <v>803</v>
      </c>
      <c r="H27" s="26" t="s">
        <v>804</v>
      </c>
      <c r="I27" s="26" t="s">
        <v>48</v>
      </c>
      <c r="J27" s="28">
        <v>1</v>
      </c>
      <c r="K27" s="26" t="s">
        <v>199</v>
      </c>
      <c r="L27" s="30">
        <v>0.15</v>
      </c>
      <c r="M27" s="31" t="s">
        <v>63</v>
      </c>
      <c r="N27" s="26" t="s">
        <v>435</v>
      </c>
      <c r="O27" s="30">
        <v>0.26</v>
      </c>
      <c r="P27" s="30">
        <v>1</v>
      </c>
    </row>
    <row r="28" spans="1:16" x14ac:dyDescent="0.25">
      <c r="A28" s="25">
        <v>19</v>
      </c>
      <c r="B28" s="27"/>
      <c r="C28" s="27"/>
      <c r="D28" s="28">
        <v>1757</v>
      </c>
      <c r="E28" s="27"/>
      <c r="F28" s="29">
        <v>1.04</v>
      </c>
      <c r="G28" s="26" t="s">
        <v>805</v>
      </c>
      <c r="H28" s="26" t="s">
        <v>806</v>
      </c>
      <c r="I28" s="26" t="s">
        <v>48</v>
      </c>
      <c r="J28" s="28">
        <v>1</v>
      </c>
      <c r="K28" s="26" t="s">
        <v>126</v>
      </c>
      <c r="L28" s="30">
        <v>1.04</v>
      </c>
      <c r="M28" s="31" t="s">
        <v>63</v>
      </c>
      <c r="N28" s="26" t="s">
        <v>807</v>
      </c>
      <c r="O28" s="30">
        <v>1.25</v>
      </c>
      <c r="P28" s="30">
        <v>2.75</v>
      </c>
    </row>
    <row r="29" spans="1:16" x14ac:dyDescent="0.25">
      <c r="A29" s="25">
        <v>20</v>
      </c>
      <c r="B29" s="27"/>
      <c r="C29" s="27"/>
      <c r="D29" s="28">
        <v>1757</v>
      </c>
      <c r="E29" s="27"/>
      <c r="F29" s="29">
        <v>1.04</v>
      </c>
      <c r="G29" s="26" t="s">
        <v>805</v>
      </c>
      <c r="H29" s="26" t="s">
        <v>806</v>
      </c>
      <c r="I29" s="26" t="s">
        <v>808</v>
      </c>
      <c r="J29" s="28">
        <v>1</v>
      </c>
      <c r="K29" s="26" t="s">
        <v>126</v>
      </c>
      <c r="L29" s="30">
        <v>1.04</v>
      </c>
      <c r="M29" s="31" t="s">
        <v>63</v>
      </c>
      <c r="N29" s="26" t="s">
        <v>807</v>
      </c>
      <c r="O29" s="30">
        <v>1.25</v>
      </c>
      <c r="P29" s="30">
        <v>2.75</v>
      </c>
    </row>
    <row r="30" spans="1:16" x14ac:dyDescent="0.25">
      <c r="A30" s="25">
        <v>21</v>
      </c>
      <c r="B30" s="27"/>
      <c r="C30" s="27"/>
      <c r="D30" s="28">
        <v>1305</v>
      </c>
      <c r="E30" s="26" t="s">
        <v>809</v>
      </c>
      <c r="F30" s="29">
        <v>0.15</v>
      </c>
      <c r="G30" s="26" t="s">
        <v>810</v>
      </c>
      <c r="H30" s="26" t="s">
        <v>811</v>
      </c>
      <c r="I30" s="26" t="s">
        <v>48</v>
      </c>
      <c r="J30" s="28">
        <v>1</v>
      </c>
      <c r="K30" s="26" t="s">
        <v>148</v>
      </c>
      <c r="L30" s="30">
        <v>0.15</v>
      </c>
      <c r="M30" s="31" t="s">
        <v>63</v>
      </c>
      <c r="N30" s="26" t="s">
        <v>107</v>
      </c>
      <c r="O30" s="30">
        <v>0.37</v>
      </c>
      <c r="P30" s="30">
        <v>1</v>
      </c>
    </row>
    <row r="31" spans="1:16" x14ac:dyDescent="0.25">
      <c r="A31" s="25">
        <v>22</v>
      </c>
      <c r="B31" s="27"/>
      <c r="C31" s="27"/>
      <c r="D31" s="28">
        <v>1288</v>
      </c>
      <c r="E31" s="26" t="s">
        <v>812</v>
      </c>
      <c r="F31" s="29">
        <v>0.15</v>
      </c>
      <c r="G31" s="26" t="s">
        <v>810</v>
      </c>
      <c r="H31" s="26" t="s">
        <v>811</v>
      </c>
      <c r="I31" s="26" t="s">
        <v>48</v>
      </c>
      <c r="J31" s="28">
        <v>8</v>
      </c>
      <c r="K31" s="26" t="s">
        <v>602</v>
      </c>
      <c r="L31" s="30">
        <v>1.2</v>
      </c>
      <c r="M31" s="31" t="s">
        <v>63</v>
      </c>
      <c r="N31" s="26" t="s">
        <v>107</v>
      </c>
      <c r="O31" s="30">
        <v>1.41</v>
      </c>
      <c r="P31" s="30">
        <v>1</v>
      </c>
    </row>
    <row r="32" spans="1:16" x14ac:dyDescent="0.25">
      <c r="A32" s="25">
        <v>23</v>
      </c>
      <c r="B32" s="27"/>
      <c r="C32" s="26" t="s">
        <v>128</v>
      </c>
      <c r="D32" s="28">
        <v>75</v>
      </c>
      <c r="E32" s="27"/>
      <c r="F32" s="29">
        <v>0.1</v>
      </c>
      <c r="G32" s="26" t="s">
        <v>795</v>
      </c>
      <c r="H32" s="26" t="s">
        <v>813</v>
      </c>
      <c r="I32" s="26" t="s">
        <v>48</v>
      </c>
      <c r="J32" s="28">
        <v>1</v>
      </c>
      <c r="K32" s="26" t="s">
        <v>473</v>
      </c>
      <c r="L32" s="30">
        <v>0.1</v>
      </c>
      <c r="M32" s="31" t="s">
        <v>63</v>
      </c>
      <c r="N32" s="26" t="s">
        <v>797</v>
      </c>
      <c r="O32" s="30">
        <v>0.65</v>
      </c>
      <c r="P32" s="30">
        <v>1</v>
      </c>
    </row>
    <row r="33" spans="1:16" x14ac:dyDescent="0.25">
      <c r="A33" s="25">
        <v>24</v>
      </c>
      <c r="B33" s="27"/>
      <c r="C33" s="27"/>
      <c r="D33" s="28">
        <v>1758</v>
      </c>
      <c r="E33" s="27"/>
      <c r="F33" s="29">
        <v>0.15</v>
      </c>
      <c r="G33" s="26" t="s">
        <v>814</v>
      </c>
      <c r="H33" s="26" t="s">
        <v>815</v>
      </c>
      <c r="I33" s="26" t="s">
        <v>48</v>
      </c>
      <c r="J33" s="28">
        <v>1</v>
      </c>
      <c r="K33" s="26" t="s">
        <v>53</v>
      </c>
      <c r="L33" s="30">
        <v>0.15</v>
      </c>
      <c r="M33" s="31" t="s">
        <v>63</v>
      </c>
      <c r="N33" s="26" t="s">
        <v>816</v>
      </c>
      <c r="O33" s="30">
        <v>0.37</v>
      </c>
      <c r="P33" s="30">
        <v>1</v>
      </c>
    </row>
    <row r="34" spans="1:16" x14ac:dyDescent="0.25">
      <c r="A34" s="25">
        <v>25</v>
      </c>
      <c r="B34" s="27"/>
      <c r="C34" s="27"/>
      <c r="D34" s="28">
        <v>1597</v>
      </c>
      <c r="E34" s="27"/>
      <c r="F34" s="29">
        <v>0.15</v>
      </c>
      <c r="G34" s="26" t="s">
        <v>817</v>
      </c>
      <c r="H34" s="26" t="s">
        <v>818</v>
      </c>
      <c r="I34" s="26" t="s">
        <v>48</v>
      </c>
      <c r="J34" s="28">
        <v>1</v>
      </c>
      <c r="K34" s="26" t="s">
        <v>53</v>
      </c>
      <c r="L34" s="30">
        <v>0.15</v>
      </c>
      <c r="M34" s="31" t="s">
        <v>63</v>
      </c>
      <c r="N34" s="26" t="s">
        <v>102</v>
      </c>
      <c r="O34" s="30">
        <v>0.37</v>
      </c>
      <c r="P34" s="30">
        <v>1</v>
      </c>
    </row>
    <row r="35" spans="1:16" x14ac:dyDescent="0.25">
      <c r="A35" s="25">
        <v>26</v>
      </c>
      <c r="B35" s="27"/>
      <c r="C35" s="27"/>
      <c r="D35" s="28">
        <v>1597</v>
      </c>
      <c r="E35" s="27"/>
      <c r="F35" s="29">
        <v>0.15</v>
      </c>
      <c r="G35" s="26" t="s">
        <v>817</v>
      </c>
      <c r="H35" s="26" t="s">
        <v>818</v>
      </c>
      <c r="I35" s="26" t="s">
        <v>657</v>
      </c>
      <c r="J35" s="28">
        <v>1</v>
      </c>
      <c r="K35" s="26" t="s">
        <v>53</v>
      </c>
      <c r="L35" s="30">
        <v>0.15</v>
      </c>
      <c r="M35" s="31" t="s">
        <v>63</v>
      </c>
      <c r="N35" s="26" t="s">
        <v>102</v>
      </c>
      <c r="O35" s="30">
        <v>1.5</v>
      </c>
      <c r="P35" s="30">
        <v>1</v>
      </c>
    </row>
    <row r="36" spans="1:16" x14ac:dyDescent="0.25">
      <c r="A36" s="25">
        <v>27</v>
      </c>
      <c r="B36" s="27"/>
      <c r="C36" s="27"/>
      <c r="D36" s="28">
        <v>1598</v>
      </c>
      <c r="E36" s="26" t="s">
        <v>86</v>
      </c>
      <c r="F36" s="29">
        <v>0.15</v>
      </c>
      <c r="G36" s="26" t="s">
        <v>817</v>
      </c>
      <c r="H36" s="26" t="s">
        <v>818</v>
      </c>
      <c r="I36" s="26" t="s">
        <v>48</v>
      </c>
      <c r="J36" s="28">
        <v>8</v>
      </c>
      <c r="K36" s="26" t="s">
        <v>602</v>
      </c>
      <c r="L36" s="30">
        <v>1.2</v>
      </c>
      <c r="M36" s="31" t="s">
        <v>63</v>
      </c>
      <c r="N36" s="26" t="s">
        <v>102</v>
      </c>
      <c r="O36" s="30">
        <v>1.41</v>
      </c>
      <c r="P36" s="30">
        <v>2.5</v>
      </c>
    </row>
    <row r="37" spans="1:16" x14ac:dyDescent="0.25">
      <c r="A37" s="25">
        <v>28</v>
      </c>
      <c r="B37" s="27"/>
      <c r="C37" s="27"/>
      <c r="D37" s="28">
        <v>1618</v>
      </c>
      <c r="E37" s="26" t="s">
        <v>70</v>
      </c>
      <c r="F37" s="29">
        <v>0.15</v>
      </c>
      <c r="G37" s="26" t="s">
        <v>817</v>
      </c>
      <c r="H37" s="26" t="s">
        <v>818</v>
      </c>
      <c r="I37" s="26" t="s">
        <v>48</v>
      </c>
      <c r="J37" s="28">
        <v>1</v>
      </c>
      <c r="K37" s="26" t="s">
        <v>148</v>
      </c>
      <c r="L37" s="30">
        <v>0.15</v>
      </c>
      <c r="M37" s="31" t="s">
        <v>63</v>
      </c>
      <c r="N37" s="26" t="s">
        <v>102</v>
      </c>
      <c r="O37" s="30">
        <v>0.37</v>
      </c>
      <c r="P37" s="30">
        <v>1</v>
      </c>
    </row>
    <row r="38" spans="1:16" x14ac:dyDescent="0.25">
      <c r="A38" s="25">
        <v>29</v>
      </c>
      <c r="B38" s="27"/>
      <c r="C38" s="27"/>
      <c r="D38" s="28">
        <v>1756</v>
      </c>
      <c r="E38" s="27"/>
      <c r="F38" s="29">
        <v>0.15</v>
      </c>
      <c r="G38" s="26" t="s">
        <v>819</v>
      </c>
      <c r="H38" s="26" t="s">
        <v>820</v>
      </c>
      <c r="I38" s="26" t="s">
        <v>48</v>
      </c>
      <c r="J38" s="28">
        <v>1</v>
      </c>
      <c r="K38" s="26" t="s">
        <v>53</v>
      </c>
      <c r="L38" s="30">
        <v>0.15</v>
      </c>
      <c r="M38" s="31" t="s">
        <v>63</v>
      </c>
      <c r="N38" s="26" t="s">
        <v>244</v>
      </c>
      <c r="O38" s="30">
        <v>0.37</v>
      </c>
      <c r="P38" s="30">
        <v>1.25</v>
      </c>
    </row>
    <row r="39" spans="1:16" x14ac:dyDescent="0.25">
      <c r="A39" s="25">
        <v>30</v>
      </c>
      <c r="B39" s="26" t="s">
        <v>86</v>
      </c>
      <c r="C39" s="26" t="s">
        <v>63</v>
      </c>
      <c r="D39" s="28">
        <v>579</v>
      </c>
      <c r="E39" s="27"/>
      <c r="F39" s="29">
        <v>2.7E-2</v>
      </c>
      <c r="G39" s="26" t="s">
        <v>821</v>
      </c>
      <c r="H39" s="26" t="s">
        <v>822</v>
      </c>
      <c r="I39" s="26" t="s">
        <v>101</v>
      </c>
      <c r="J39" s="28">
        <v>1</v>
      </c>
      <c r="K39" s="26" t="s">
        <v>199</v>
      </c>
      <c r="L39" s="30">
        <v>0.15</v>
      </c>
      <c r="M39" s="31" t="s">
        <v>63</v>
      </c>
      <c r="N39" s="26" t="s">
        <v>687</v>
      </c>
      <c r="O39" s="30">
        <v>0.65</v>
      </c>
      <c r="P39" s="30">
        <v>1</v>
      </c>
    </row>
    <row r="40" spans="1:16" x14ac:dyDescent="0.25">
      <c r="A40" s="32"/>
      <c r="B40" s="26" t="s">
        <v>200</v>
      </c>
      <c r="C40" s="27"/>
      <c r="D40" s="28">
        <v>1734</v>
      </c>
      <c r="E40" s="27"/>
      <c r="F40" s="29">
        <v>0.13</v>
      </c>
      <c r="G40" s="26" t="s">
        <v>771</v>
      </c>
      <c r="H40" s="27"/>
      <c r="I40" s="27"/>
      <c r="J40" s="28">
        <v>1</v>
      </c>
      <c r="K40" s="26" t="s">
        <v>53</v>
      </c>
      <c r="L40" s="30"/>
      <c r="M40" s="27"/>
      <c r="N40" s="27"/>
      <c r="O40" s="30"/>
      <c r="P40" s="30"/>
    </row>
    <row r="41" spans="1:16" x14ac:dyDescent="0.25">
      <c r="A41" s="25">
        <v>31</v>
      </c>
      <c r="B41" s="27"/>
      <c r="C41" s="27"/>
      <c r="D41" s="28">
        <v>1737</v>
      </c>
      <c r="E41" s="26" t="s">
        <v>86</v>
      </c>
      <c r="F41" s="29">
        <v>0.15</v>
      </c>
      <c r="G41" s="26" t="s">
        <v>823</v>
      </c>
      <c r="H41" s="26" t="s">
        <v>824</v>
      </c>
      <c r="I41" s="26" t="s">
        <v>48</v>
      </c>
      <c r="J41" s="28">
        <v>8</v>
      </c>
      <c r="K41" s="26" t="s">
        <v>602</v>
      </c>
      <c r="L41" s="30">
        <v>1.2</v>
      </c>
      <c r="M41" s="31" t="s">
        <v>63</v>
      </c>
      <c r="N41" s="26" t="s">
        <v>825</v>
      </c>
      <c r="O41" s="30">
        <v>1.41</v>
      </c>
      <c r="P41" s="30">
        <v>2.5</v>
      </c>
    </row>
    <row r="42" spans="1:16" x14ac:dyDescent="0.25">
      <c r="A42" s="25">
        <v>32</v>
      </c>
      <c r="B42" s="27"/>
      <c r="C42" s="27"/>
      <c r="D42" s="28">
        <v>1737</v>
      </c>
      <c r="E42" s="26" t="s">
        <v>86</v>
      </c>
      <c r="F42" s="29">
        <v>0.15</v>
      </c>
      <c r="G42" s="26" t="s">
        <v>823</v>
      </c>
      <c r="H42" s="26" t="s">
        <v>824</v>
      </c>
      <c r="I42" s="26" t="s">
        <v>657</v>
      </c>
      <c r="J42" s="28">
        <v>8</v>
      </c>
      <c r="K42" s="26" t="s">
        <v>602</v>
      </c>
      <c r="L42" s="30">
        <v>1.2</v>
      </c>
      <c r="M42" s="31" t="s">
        <v>63</v>
      </c>
      <c r="N42" s="26" t="s">
        <v>825</v>
      </c>
      <c r="O42" s="30">
        <v>2</v>
      </c>
      <c r="P42" s="30">
        <v>2.5</v>
      </c>
    </row>
    <row r="43" spans="1:16" x14ac:dyDescent="0.25">
      <c r="A43" s="25">
        <v>33</v>
      </c>
      <c r="B43" s="27"/>
      <c r="C43" s="27"/>
      <c r="D43" s="28">
        <v>1615</v>
      </c>
      <c r="E43" s="26" t="s">
        <v>70</v>
      </c>
      <c r="F43" s="29">
        <v>8.4000000000000005E-2</v>
      </c>
      <c r="G43" s="26" t="s">
        <v>826</v>
      </c>
      <c r="H43" s="26" t="s">
        <v>827</v>
      </c>
      <c r="I43" s="26" t="s">
        <v>48</v>
      </c>
      <c r="J43" s="28">
        <v>2</v>
      </c>
      <c r="K43" s="26" t="s">
        <v>115</v>
      </c>
      <c r="L43" s="30">
        <v>0.16</v>
      </c>
      <c r="M43" s="31" t="s">
        <v>63</v>
      </c>
      <c r="N43" s="26" t="s">
        <v>828</v>
      </c>
      <c r="O43" s="30">
        <v>0.38</v>
      </c>
      <c r="P43" s="30">
        <v>1</v>
      </c>
    </row>
    <row r="44" spans="1:16" x14ac:dyDescent="0.25">
      <c r="A44" s="25">
        <v>34</v>
      </c>
      <c r="B44" s="27"/>
      <c r="C44" s="27"/>
      <c r="D44" s="28">
        <v>1759</v>
      </c>
      <c r="E44" s="27"/>
      <c r="F44" s="29">
        <v>0.15</v>
      </c>
      <c r="G44" s="26" t="s">
        <v>829</v>
      </c>
      <c r="H44" s="26" t="s">
        <v>830</v>
      </c>
      <c r="I44" s="26" t="s">
        <v>48</v>
      </c>
      <c r="J44" s="28">
        <v>1</v>
      </c>
      <c r="K44" s="26" t="s">
        <v>53</v>
      </c>
      <c r="L44" s="30">
        <v>0.15</v>
      </c>
      <c r="M44" s="31" t="s">
        <v>63</v>
      </c>
      <c r="N44" s="26" t="s">
        <v>831</v>
      </c>
      <c r="O44" s="30">
        <v>0.37</v>
      </c>
      <c r="P44" s="30">
        <v>1</v>
      </c>
    </row>
    <row r="45" spans="1:16" x14ac:dyDescent="0.25">
      <c r="A45" s="25">
        <v>35</v>
      </c>
      <c r="B45" s="27"/>
      <c r="C45" s="27"/>
      <c r="D45" s="28">
        <v>1759</v>
      </c>
      <c r="E45" s="27"/>
      <c r="F45" s="29">
        <v>0.15</v>
      </c>
      <c r="G45" s="26" t="s">
        <v>829</v>
      </c>
      <c r="H45" s="26" t="s">
        <v>830</v>
      </c>
      <c r="I45" s="26" t="s">
        <v>101</v>
      </c>
      <c r="J45" s="28">
        <v>1</v>
      </c>
      <c r="K45" s="26" t="s">
        <v>53</v>
      </c>
      <c r="L45" s="30">
        <v>0.15</v>
      </c>
      <c r="M45" s="31" t="s">
        <v>63</v>
      </c>
      <c r="N45" s="26" t="s">
        <v>831</v>
      </c>
      <c r="O45" s="30">
        <v>0.37</v>
      </c>
      <c r="P45" s="30">
        <v>1</v>
      </c>
    </row>
    <row r="46" spans="1:16" x14ac:dyDescent="0.25">
      <c r="A46" s="25">
        <v>36</v>
      </c>
      <c r="B46" s="27"/>
      <c r="C46" s="26" t="s">
        <v>63</v>
      </c>
      <c r="D46" s="28">
        <v>586</v>
      </c>
      <c r="E46" s="27"/>
      <c r="F46" s="29">
        <v>0.15</v>
      </c>
      <c r="G46" s="26" t="s">
        <v>832</v>
      </c>
      <c r="H46" s="26" t="s">
        <v>833</v>
      </c>
      <c r="I46" s="26" t="s">
        <v>101</v>
      </c>
      <c r="J46" s="28">
        <v>1</v>
      </c>
      <c r="K46" s="26" t="s">
        <v>199</v>
      </c>
      <c r="L46" s="30">
        <v>0.15</v>
      </c>
      <c r="M46" s="31" t="s">
        <v>63</v>
      </c>
      <c r="N46" s="26" t="s">
        <v>435</v>
      </c>
      <c r="O46" s="30">
        <v>0.65</v>
      </c>
      <c r="P46" s="30">
        <v>1</v>
      </c>
    </row>
    <row r="47" spans="1:16" x14ac:dyDescent="0.25">
      <c r="A47" s="25">
        <v>37</v>
      </c>
      <c r="B47" s="27"/>
      <c r="C47" s="26" t="s">
        <v>128</v>
      </c>
      <c r="D47" s="28">
        <v>76</v>
      </c>
      <c r="E47" s="27"/>
      <c r="F47" s="29">
        <v>0.14000000000000001</v>
      </c>
      <c r="G47" s="26" t="s">
        <v>834</v>
      </c>
      <c r="H47" s="26" t="s">
        <v>835</v>
      </c>
      <c r="I47" s="26" t="s">
        <v>101</v>
      </c>
      <c r="J47" s="28">
        <v>1</v>
      </c>
      <c r="K47" s="26" t="s">
        <v>473</v>
      </c>
      <c r="L47" s="30">
        <v>0.14000000000000001</v>
      </c>
      <c r="M47" s="31" t="s">
        <v>63</v>
      </c>
      <c r="N47" s="26" t="s">
        <v>232</v>
      </c>
      <c r="O47" s="30">
        <v>0.65</v>
      </c>
      <c r="P47" s="30">
        <v>1</v>
      </c>
    </row>
    <row r="48" spans="1:16" x14ac:dyDescent="0.25">
      <c r="A48" s="25">
        <v>38</v>
      </c>
      <c r="B48" s="27"/>
      <c r="C48" s="27"/>
      <c r="D48" s="28">
        <v>1604</v>
      </c>
      <c r="E48" s="27"/>
      <c r="F48" s="29">
        <v>0.28000000000000003</v>
      </c>
      <c r="G48" s="26" t="s">
        <v>836</v>
      </c>
      <c r="H48" s="26" t="s">
        <v>837</v>
      </c>
      <c r="I48" s="26" t="s">
        <v>48</v>
      </c>
      <c r="J48" s="28">
        <v>1</v>
      </c>
      <c r="K48" s="26" t="s">
        <v>53</v>
      </c>
      <c r="L48" s="30">
        <v>0.28000000000000003</v>
      </c>
      <c r="M48" s="31" t="s">
        <v>63</v>
      </c>
      <c r="N48" s="26" t="s">
        <v>838</v>
      </c>
      <c r="O48" s="30">
        <v>0.5</v>
      </c>
      <c r="P48" s="30">
        <v>1</v>
      </c>
    </row>
    <row r="49" spans="1:16" x14ac:dyDescent="0.25">
      <c r="A49" s="25">
        <v>39</v>
      </c>
      <c r="B49" s="27"/>
      <c r="C49" s="27"/>
      <c r="D49" s="109" t="s">
        <v>839</v>
      </c>
      <c r="E49" s="27"/>
      <c r="F49" s="29">
        <v>0.15</v>
      </c>
      <c r="G49" s="26" t="s">
        <v>840</v>
      </c>
      <c r="H49" s="26" t="s">
        <v>841</v>
      </c>
      <c r="I49" s="26" t="s">
        <v>101</v>
      </c>
      <c r="J49" s="28">
        <v>4</v>
      </c>
      <c r="K49" s="26" t="s">
        <v>631</v>
      </c>
      <c r="L49" s="30">
        <v>0.6</v>
      </c>
      <c r="M49" s="31" t="s">
        <v>63</v>
      </c>
      <c r="N49" s="26" t="s">
        <v>842</v>
      </c>
      <c r="O49" s="30">
        <v>0.82</v>
      </c>
      <c r="P49" s="30">
        <v>2</v>
      </c>
    </row>
    <row r="50" spans="1:16" x14ac:dyDescent="0.25">
      <c r="A50" s="25">
        <v>40</v>
      </c>
      <c r="B50" s="27"/>
      <c r="C50" s="26" t="s">
        <v>63</v>
      </c>
      <c r="D50" s="28">
        <v>587</v>
      </c>
      <c r="E50" s="27"/>
      <c r="F50" s="29">
        <v>0.15</v>
      </c>
      <c r="G50" s="26" t="s">
        <v>843</v>
      </c>
      <c r="H50" s="26" t="s">
        <v>844</v>
      </c>
      <c r="I50" s="26" t="s">
        <v>101</v>
      </c>
      <c r="J50" s="28">
        <v>1</v>
      </c>
      <c r="K50" s="26" t="s">
        <v>199</v>
      </c>
      <c r="L50" s="30">
        <v>0.15</v>
      </c>
      <c r="M50" s="31" t="s">
        <v>63</v>
      </c>
      <c r="N50" s="26" t="s">
        <v>845</v>
      </c>
      <c r="O50" s="30">
        <v>0.65</v>
      </c>
      <c r="P50" s="30">
        <v>1.75</v>
      </c>
    </row>
    <row r="51" spans="1:16" x14ac:dyDescent="0.25">
      <c r="A51" s="25">
        <v>41</v>
      </c>
      <c r="B51" s="27"/>
      <c r="C51" s="26" t="s">
        <v>128</v>
      </c>
      <c r="D51" s="28">
        <v>77</v>
      </c>
      <c r="E51" s="27"/>
      <c r="F51" s="29">
        <v>0.1</v>
      </c>
      <c r="G51" s="26" t="s">
        <v>846</v>
      </c>
      <c r="H51" s="26" t="s">
        <v>847</v>
      </c>
      <c r="I51" s="26" t="s">
        <v>101</v>
      </c>
      <c r="J51" s="28">
        <v>1</v>
      </c>
      <c r="K51" s="26" t="s">
        <v>473</v>
      </c>
      <c r="L51" s="30">
        <v>0.1</v>
      </c>
      <c r="M51" s="31" t="s">
        <v>63</v>
      </c>
      <c r="N51" s="26" t="s">
        <v>848</v>
      </c>
      <c r="O51" s="30">
        <v>0.65</v>
      </c>
      <c r="P51" s="30">
        <v>1</v>
      </c>
    </row>
    <row r="52" spans="1:16" x14ac:dyDescent="0.25">
      <c r="A52" s="25">
        <v>42</v>
      </c>
      <c r="B52" s="27"/>
      <c r="C52" s="26" t="s">
        <v>208</v>
      </c>
      <c r="D52" s="28">
        <v>17</v>
      </c>
      <c r="E52" s="27"/>
      <c r="F52" s="29">
        <v>0.21</v>
      </c>
      <c r="G52" s="26" t="s">
        <v>849</v>
      </c>
      <c r="H52" s="26" t="s">
        <v>850</v>
      </c>
      <c r="I52" s="26" t="s">
        <v>101</v>
      </c>
      <c r="J52" s="28">
        <v>1</v>
      </c>
      <c r="K52" s="26" t="s">
        <v>473</v>
      </c>
      <c r="L52" s="30">
        <v>0.21</v>
      </c>
      <c r="M52" s="31" t="s">
        <v>63</v>
      </c>
      <c r="N52" s="26" t="s">
        <v>295</v>
      </c>
      <c r="O52" s="30">
        <v>0.8</v>
      </c>
      <c r="P52" s="30">
        <v>1.25</v>
      </c>
    </row>
    <row r="53" spans="1:16" x14ac:dyDescent="0.25">
      <c r="A53" s="25">
        <v>43</v>
      </c>
      <c r="B53" s="27"/>
      <c r="C53" s="26" t="s">
        <v>70</v>
      </c>
      <c r="D53" s="109" t="s">
        <v>851</v>
      </c>
      <c r="E53" s="27"/>
      <c r="F53" s="29">
        <v>0.31</v>
      </c>
      <c r="G53" s="26" t="s">
        <v>852</v>
      </c>
      <c r="H53" s="26" t="s">
        <v>853</v>
      </c>
      <c r="I53" s="26" t="s">
        <v>101</v>
      </c>
      <c r="J53" s="28">
        <v>2</v>
      </c>
      <c r="K53" s="26" t="s">
        <v>854</v>
      </c>
      <c r="L53" s="30">
        <v>0.62</v>
      </c>
      <c r="M53" s="31" t="s">
        <v>63</v>
      </c>
      <c r="N53" s="26" t="s">
        <v>357</v>
      </c>
      <c r="O53" s="30">
        <v>0.85</v>
      </c>
      <c r="P53" s="30">
        <v>4</v>
      </c>
    </row>
    <row r="54" spans="1:16" x14ac:dyDescent="0.25">
      <c r="A54" s="25">
        <v>44</v>
      </c>
      <c r="B54" s="27"/>
      <c r="C54" s="27"/>
      <c r="D54" s="109" t="s">
        <v>855</v>
      </c>
      <c r="E54" s="27"/>
      <c r="F54" s="29">
        <v>0.15</v>
      </c>
      <c r="G54" s="26" t="s">
        <v>856</v>
      </c>
      <c r="H54" s="26" t="s">
        <v>857</v>
      </c>
      <c r="I54" s="26" t="s">
        <v>101</v>
      </c>
      <c r="J54" s="28">
        <v>4</v>
      </c>
      <c r="K54" s="26" t="s">
        <v>631</v>
      </c>
      <c r="L54" s="30">
        <v>0.6</v>
      </c>
      <c r="M54" s="31" t="s">
        <v>63</v>
      </c>
      <c r="N54" s="26" t="s">
        <v>858</v>
      </c>
      <c r="O54" s="30">
        <v>0.82</v>
      </c>
      <c r="P54" s="30">
        <v>2</v>
      </c>
    </row>
    <row r="55" spans="1:16" x14ac:dyDescent="0.25">
      <c r="A55" s="25">
        <v>45</v>
      </c>
      <c r="B55" s="27"/>
      <c r="C55" s="27"/>
      <c r="D55" s="28">
        <v>1768</v>
      </c>
      <c r="E55" s="27"/>
      <c r="F55" s="29">
        <v>0.15</v>
      </c>
      <c r="G55" s="26" t="s">
        <v>417</v>
      </c>
      <c r="H55" s="26" t="s">
        <v>859</v>
      </c>
      <c r="I55" s="26" t="s">
        <v>101</v>
      </c>
      <c r="J55" s="28">
        <v>1</v>
      </c>
      <c r="K55" s="26" t="s">
        <v>53</v>
      </c>
      <c r="L55" s="30">
        <v>0.15</v>
      </c>
      <c r="M55" s="31" t="s">
        <v>63</v>
      </c>
      <c r="N55" s="26" t="s">
        <v>564</v>
      </c>
      <c r="O55" s="30">
        <v>0.37</v>
      </c>
      <c r="P55" s="30">
        <v>1</v>
      </c>
    </row>
    <row r="56" spans="1:16" x14ac:dyDescent="0.25">
      <c r="A56" s="25">
        <v>46</v>
      </c>
      <c r="B56" s="27"/>
      <c r="C56" s="27"/>
      <c r="D56" s="28">
        <v>1769</v>
      </c>
      <c r="E56" s="27"/>
      <c r="F56" s="29">
        <v>0.15</v>
      </c>
      <c r="G56" s="26" t="s">
        <v>417</v>
      </c>
      <c r="H56" s="26" t="s">
        <v>859</v>
      </c>
      <c r="I56" s="26" t="s">
        <v>101</v>
      </c>
      <c r="J56" s="28">
        <v>1</v>
      </c>
      <c r="K56" s="26" t="s">
        <v>53</v>
      </c>
      <c r="L56" s="30">
        <v>0.15</v>
      </c>
      <c r="M56" s="31" t="s">
        <v>63</v>
      </c>
      <c r="N56" s="26" t="s">
        <v>860</v>
      </c>
      <c r="O56" s="30">
        <v>0.37</v>
      </c>
      <c r="P56" s="30">
        <v>1</v>
      </c>
    </row>
    <row r="57" spans="1:16" x14ac:dyDescent="0.25">
      <c r="A57" s="25">
        <v>47</v>
      </c>
      <c r="B57" s="27"/>
      <c r="C57" s="26" t="s">
        <v>223</v>
      </c>
      <c r="D57" s="28">
        <v>51</v>
      </c>
      <c r="E57" s="27"/>
      <c r="F57" s="29">
        <v>0.22</v>
      </c>
      <c r="G57" s="26" t="s">
        <v>861</v>
      </c>
      <c r="H57" s="26" t="s">
        <v>862</v>
      </c>
      <c r="I57" s="26" t="s">
        <v>101</v>
      </c>
      <c r="J57" s="28">
        <v>1</v>
      </c>
      <c r="K57" s="26" t="s">
        <v>288</v>
      </c>
      <c r="L57" s="30">
        <v>0.22</v>
      </c>
      <c r="M57" s="31" t="s">
        <v>63</v>
      </c>
      <c r="N57" s="26" t="s">
        <v>863</v>
      </c>
      <c r="O57" s="30">
        <v>0.85</v>
      </c>
      <c r="P57" s="30">
        <v>1</v>
      </c>
    </row>
    <row r="58" spans="1:16" x14ac:dyDescent="0.25">
      <c r="A58" s="25">
        <v>48</v>
      </c>
      <c r="B58" s="27"/>
      <c r="C58" s="27"/>
      <c r="D58" s="28">
        <v>1611</v>
      </c>
      <c r="E58" s="27"/>
      <c r="F58" s="29">
        <v>2</v>
      </c>
      <c r="G58" s="26" t="s">
        <v>864</v>
      </c>
      <c r="H58" s="26" t="s">
        <v>865</v>
      </c>
      <c r="I58" s="26" t="s">
        <v>101</v>
      </c>
      <c r="J58" s="28">
        <v>1</v>
      </c>
      <c r="K58" s="26" t="s">
        <v>53</v>
      </c>
      <c r="L58" s="30">
        <v>2</v>
      </c>
      <c r="M58" s="31" t="s">
        <v>63</v>
      </c>
      <c r="N58" s="26" t="s">
        <v>64</v>
      </c>
      <c r="O58" s="30">
        <v>2.2200000000000002</v>
      </c>
      <c r="P58" s="30">
        <v>5</v>
      </c>
    </row>
    <row r="59" spans="1:16" x14ac:dyDescent="0.25">
      <c r="A59" s="25">
        <v>49</v>
      </c>
      <c r="B59" s="27"/>
      <c r="C59" s="26" t="s">
        <v>63</v>
      </c>
      <c r="D59" s="28">
        <v>588</v>
      </c>
      <c r="E59" s="27"/>
      <c r="F59" s="29">
        <v>0.15</v>
      </c>
      <c r="G59" s="26" t="s">
        <v>866</v>
      </c>
      <c r="H59" s="26" t="s">
        <v>867</v>
      </c>
      <c r="I59" s="26" t="s">
        <v>101</v>
      </c>
      <c r="J59" s="28">
        <v>1</v>
      </c>
      <c r="K59" s="26" t="s">
        <v>199</v>
      </c>
      <c r="L59" s="30">
        <v>0.15</v>
      </c>
      <c r="M59" s="31" t="s">
        <v>63</v>
      </c>
      <c r="N59" s="26" t="s">
        <v>435</v>
      </c>
      <c r="O59" s="30">
        <v>0.65</v>
      </c>
      <c r="P59" s="30">
        <v>1</v>
      </c>
    </row>
    <row r="60" spans="1:16" x14ac:dyDescent="0.25">
      <c r="A60" s="32"/>
      <c r="B60" s="26" t="s">
        <v>39</v>
      </c>
      <c r="C60" s="27"/>
      <c r="D60" s="27"/>
      <c r="E60" s="27"/>
      <c r="F60" s="108" t="s">
        <v>39</v>
      </c>
      <c r="G60" s="27"/>
      <c r="H60" s="26" t="s">
        <v>39</v>
      </c>
      <c r="I60" s="26" t="s">
        <v>658</v>
      </c>
      <c r="J60" s="27"/>
      <c r="K60" s="27"/>
      <c r="L60" s="30"/>
      <c r="M60" s="26" t="s">
        <v>39</v>
      </c>
      <c r="N60" s="27"/>
      <c r="O60" s="33" t="s">
        <v>39</v>
      </c>
      <c r="P60" s="30"/>
    </row>
    <row r="61" spans="1:16" x14ac:dyDescent="0.25">
      <c r="A61" s="32"/>
      <c r="B61" s="27"/>
      <c r="C61" s="27"/>
      <c r="D61" s="27"/>
      <c r="E61" s="27"/>
      <c r="F61" s="29"/>
      <c r="G61" s="27"/>
      <c r="H61" s="27"/>
      <c r="I61" s="27"/>
      <c r="J61" s="27"/>
      <c r="K61" s="27"/>
      <c r="L61" s="33" t="s">
        <v>39</v>
      </c>
      <c r="M61" s="27"/>
      <c r="N61" s="27"/>
      <c r="O61" s="30"/>
      <c r="P61" s="30"/>
    </row>
    <row r="62" spans="1:16" x14ac:dyDescent="0.25">
      <c r="A62" s="32"/>
      <c r="B62" s="27"/>
      <c r="C62" s="27"/>
      <c r="D62" s="27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32"/>
      <c r="B63" s="27"/>
      <c r="C63" s="27"/>
      <c r="D63" s="27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32"/>
      <c r="B64" s="27"/>
      <c r="C64" s="27"/>
      <c r="D64" s="27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32"/>
      <c r="B65" s="27"/>
      <c r="C65" s="27"/>
      <c r="D65" s="27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32"/>
      <c r="B66" s="27"/>
      <c r="C66" s="27"/>
      <c r="D66" s="27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32"/>
      <c r="B67" s="27"/>
      <c r="C67" s="27"/>
      <c r="D67" s="27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32"/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32"/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32"/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32"/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32"/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32"/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32"/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32"/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32"/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32"/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32"/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32"/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32"/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32"/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32"/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32"/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32"/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32"/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32"/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32"/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32"/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868</v>
      </c>
      <c r="O88" s="90"/>
      <c r="P88" s="91"/>
    </row>
    <row r="89" spans="1:16" ht="16.5" thickTop="1" x14ac:dyDescent="0.25">
      <c r="A89" s="32"/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32"/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18.719999999999995</v>
      </c>
    </row>
    <row r="91" spans="1:16" x14ac:dyDescent="0.25">
      <c r="A91" s="32"/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37.199999999999989</v>
      </c>
    </row>
    <row r="92" spans="1:16" x14ac:dyDescent="0.25">
      <c r="A92" s="32"/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74.5</v>
      </c>
    </row>
    <row r="93" spans="1:16" ht="16.5" thickBot="1" x14ac:dyDescent="0.3">
      <c r="A93" s="32"/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101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scale="42" orientation="portrait" horizontalDpi="300" verticalDpi="300" r:id="rId1"/>
  <headerFooter alignWithMargins="0">
    <oddHeader>&amp;L&amp;D</oddHeader>
    <oddFooter>&amp;LFDCINV05.XLS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G3" s="111" t="s">
        <v>869</v>
      </c>
    </row>
    <row r="4" spans="1:16" ht="30.75" x14ac:dyDescent="0.45">
      <c r="G4" s="111" t="s">
        <v>870</v>
      </c>
    </row>
    <row r="5" spans="1:16" ht="30.75" x14ac:dyDescent="0.45">
      <c r="G5" s="111" t="s">
        <v>871</v>
      </c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24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7"/>
      <c r="D10" s="28">
        <v>1770</v>
      </c>
      <c r="E10" s="27"/>
      <c r="F10" s="29">
        <v>0.15</v>
      </c>
      <c r="G10" s="26" t="s">
        <v>872</v>
      </c>
      <c r="H10" s="26" t="s">
        <v>873</v>
      </c>
      <c r="I10" s="26" t="s">
        <v>101</v>
      </c>
      <c r="J10" s="28">
        <v>1</v>
      </c>
      <c r="K10" s="26" t="s">
        <v>53</v>
      </c>
      <c r="L10" s="30">
        <v>0.15</v>
      </c>
      <c r="M10" s="31" t="s">
        <v>63</v>
      </c>
      <c r="N10" s="26" t="s">
        <v>564</v>
      </c>
      <c r="O10" s="30">
        <v>0.37</v>
      </c>
      <c r="P10" s="30">
        <v>2</v>
      </c>
    </row>
    <row r="11" spans="1:16" x14ac:dyDescent="0.25">
      <c r="A11" s="25">
        <f t="shared" ref="A11:A18" si="0">A10+1</f>
        <v>2</v>
      </c>
      <c r="B11" s="27"/>
      <c r="C11" s="27"/>
      <c r="D11" s="28">
        <v>1771</v>
      </c>
      <c r="E11" s="27"/>
      <c r="F11" s="29">
        <v>0.15</v>
      </c>
      <c r="G11" s="26" t="s">
        <v>874</v>
      </c>
      <c r="H11" s="26" t="s">
        <v>875</v>
      </c>
      <c r="I11" s="26" t="s">
        <v>101</v>
      </c>
      <c r="J11" s="28">
        <v>1</v>
      </c>
      <c r="K11" s="26" t="s">
        <v>53</v>
      </c>
      <c r="L11" s="30">
        <v>0.15</v>
      </c>
      <c r="M11" s="31" t="s">
        <v>63</v>
      </c>
      <c r="N11" s="26" t="s">
        <v>673</v>
      </c>
      <c r="O11" s="30">
        <v>0.37</v>
      </c>
      <c r="P11" s="30">
        <v>2</v>
      </c>
    </row>
    <row r="12" spans="1:16" x14ac:dyDescent="0.25">
      <c r="A12" s="25">
        <f t="shared" si="0"/>
        <v>3</v>
      </c>
      <c r="B12" s="27"/>
      <c r="C12" s="27"/>
      <c r="D12" s="28">
        <v>1772</v>
      </c>
      <c r="E12" s="27"/>
      <c r="F12" s="29">
        <v>0.15</v>
      </c>
      <c r="G12" s="26" t="s">
        <v>876</v>
      </c>
      <c r="H12" s="26" t="s">
        <v>877</v>
      </c>
      <c r="I12" s="26" t="s">
        <v>101</v>
      </c>
      <c r="J12" s="28">
        <v>1</v>
      </c>
      <c r="K12" s="26" t="s">
        <v>53</v>
      </c>
      <c r="L12" s="30">
        <v>0.15</v>
      </c>
      <c r="M12" s="31" t="s">
        <v>63</v>
      </c>
      <c r="N12" s="26" t="s">
        <v>189</v>
      </c>
      <c r="O12" s="30">
        <v>0.37</v>
      </c>
      <c r="P12" s="30">
        <v>1</v>
      </c>
    </row>
    <row r="13" spans="1:16" x14ac:dyDescent="0.25">
      <c r="A13" s="25">
        <f t="shared" si="0"/>
        <v>4</v>
      </c>
      <c r="B13" s="27"/>
      <c r="C13" s="26" t="s">
        <v>128</v>
      </c>
      <c r="D13" s="28">
        <v>78</v>
      </c>
      <c r="E13" s="27"/>
      <c r="F13" s="29">
        <v>0.1</v>
      </c>
      <c r="G13" s="26" t="s">
        <v>878</v>
      </c>
      <c r="H13" s="26" t="s">
        <v>879</v>
      </c>
      <c r="I13" s="26" t="s">
        <v>101</v>
      </c>
      <c r="J13" s="28">
        <v>1</v>
      </c>
      <c r="K13" s="26" t="s">
        <v>473</v>
      </c>
      <c r="L13" s="30">
        <v>0.1</v>
      </c>
      <c r="M13" s="31" t="s">
        <v>63</v>
      </c>
      <c r="N13" s="26" t="s">
        <v>880</v>
      </c>
      <c r="O13" s="30">
        <v>0.65</v>
      </c>
      <c r="P13" s="30">
        <v>1</v>
      </c>
    </row>
    <row r="14" spans="1:16" x14ac:dyDescent="0.25">
      <c r="A14" s="25">
        <f t="shared" si="0"/>
        <v>5</v>
      </c>
      <c r="B14" s="27"/>
      <c r="C14" s="27"/>
      <c r="D14" s="28">
        <v>1773</v>
      </c>
      <c r="E14" s="27"/>
      <c r="F14" s="29">
        <v>0.15</v>
      </c>
      <c r="G14" s="26" t="s">
        <v>881</v>
      </c>
      <c r="H14" s="26" t="s">
        <v>882</v>
      </c>
      <c r="I14" s="26" t="s">
        <v>101</v>
      </c>
      <c r="J14" s="28">
        <v>1</v>
      </c>
      <c r="K14" s="26" t="s">
        <v>53</v>
      </c>
      <c r="L14" s="30">
        <v>0.15</v>
      </c>
      <c r="M14" s="31" t="s">
        <v>63</v>
      </c>
      <c r="N14" s="26" t="s">
        <v>883</v>
      </c>
      <c r="O14" s="30">
        <v>0.37</v>
      </c>
      <c r="P14" s="30">
        <v>1</v>
      </c>
    </row>
    <row r="15" spans="1:16" x14ac:dyDescent="0.25">
      <c r="A15" s="25">
        <f t="shared" si="0"/>
        <v>6</v>
      </c>
      <c r="B15" s="27"/>
      <c r="C15" s="27"/>
      <c r="D15" s="28">
        <v>1774</v>
      </c>
      <c r="E15" s="27"/>
      <c r="F15" s="29">
        <v>0.15</v>
      </c>
      <c r="G15" s="26" t="s">
        <v>884</v>
      </c>
      <c r="H15" s="26" t="s">
        <v>885</v>
      </c>
      <c r="I15" s="26" t="s">
        <v>101</v>
      </c>
      <c r="J15" s="28">
        <v>1</v>
      </c>
      <c r="K15" s="26" t="s">
        <v>53</v>
      </c>
      <c r="L15" s="30">
        <v>0.15</v>
      </c>
      <c r="M15" s="31" t="s">
        <v>63</v>
      </c>
      <c r="N15" s="26" t="s">
        <v>510</v>
      </c>
      <c r="O15" s="30">
        <v>0.37</v>
      </c>
      <c r="P15" s="30">
        <v>3.5</v>
      </c>
    </row>
    <row r="16" spans="1:16" x14ac:dyDescent="0.25">
      <c r="A16" s="25">
        <f t="shared" si="0"/>
        <v>7</v>
      </c>
      <c r="B16" s="27"/>
      <c r="C16" s="26" t="s">
        <v>70</v>
      </c>
      <c r="D16" s="109" t="s">
        <v>886</v>
      </c>
      <c r="E16" s="27"/>
      <c r="F16" s="29">
        <v>0.21</v>
      </c>
      <c r="G16" s="26" t="s">
        <v>887</v>
      </c>
      <c r="H16" s="26" t="s">
        <v>888</v>
      </c>
      <c r="I16" s="26" t="s">
        <v>101</v>
      </c>
      <c r="J16" s="28">
        <v>2</v>
      </c>
      <c r="K16" s="26" t="s">
        <v>889</v>
      </c>
      <c r="L16" s="30">
        <v>0.42</v>
      </c>
      <c r="M16" s="31" t="s">
        <v>63</v>
      </c>
      <c r="N16" s="26" t="s">
        <v>890</v>
      </c>
      <c r="O16" s="30">
        <v>0.65</v>
      </c>
      <c r="P16" s="30">
        <v>4</v>
      </c>
    </row>
    <row r="17" spans="1:16" x14ac:dyDescent="0.25">
      <c r="A17" s="25">
        <f t="shared" si="0"/>
        <v>8</v>
      </c>
      <c r="B17" s="27"/>
      <c r="C17" s="27"/>
      <c r="D17" s="109" t="s">
        <v>891</v>
      </c>
      <c r="E17" s="27"/>
      <c r="F17" s="29">
        <v>0.15</v>
      </c>
      <c r="G17" s="26" t="s">
        <v>892</v>
      </c>
      <c r="H17" s="26" t="s">
        <v>893</v>
      </c>
      <c r="I17" s="26" t="s">
        <v>101</v>
      </c>
      <c r="J17" s="28">
        <v>4</v>
      </c>
      <c r="K17" s="26" t="s">
        <v>631</v>
      </c>
      <c r="L17" s="30">
        <v>0.6</v>
      </c>
      <c r="M17" s="31" t="s">
        <v>63</v>
      </c>
      <c r="N17" s="26" t="s">
        <v>894</v>
      </c>
      <c r="O17" s="30">
        <v>0.81</v>
      </c>
      <c r="P17" s="30">
        <v>2</v>
      </c>
    </row>
    <row r="18" spans="1:16" x14ac:dyDescent="0.25">
      <c r="A18" s="25">
        <f t="shared" si="0"/>
        <v>9</v>
      </c>
      <c r="B18" s="26" t="s">
        <v>86</v>
      </c>
      <c r="C18" s="26" t="s">
        <v>63</v>
      </c>
      <c r="D18" s="28">
        <v>589</v>
      </c>
      <c r="E18" s="27"/>
      <c r="F18" s="29">
        <v>3.1E-2</v>
      </c>
      <c r="G18" s="26" t="s">
        <v>895</v>
      </c>
      <c r="H18" s="26" t="s">
        <v>896</v>
      </c>
      <c r="I18" s="26" t="s">
        <v>101</v>
      </c>
      <c r="J18" s="28">
        <v>1</v>
      </c>
      <c r="K18" s="26" t="s">
        <v>199</v>
      </c>
      <c r="L18" s="30">
        <v>0.15</v>
      </c>
      <c r="M18" s="31" t="s">
        <v>63</v>
      </c>
      <c r="N18" s="26" t="s">
        <v>149</v>
      </c>
      <c r="O18" s="30">
        <v>0.65</v>
      </c>
      <c r="P18" s="30">
        <v>1</v>
      </c>
    </row>
    <row r="19" spans="1:16" x14ac:dyDescent="0.25">
      <c r="A19" s="79" t="s">
        <v>39</v>
      </c>
      <c r="B19" s="26" t="s">
        <v>897</v>
      </c>
      <c r="C19" s="27"/>
      <c r="D19" s="28">
        <v>1286</v>
      </c>
      <c r="E19" s="26" t="s">
        <v>44</v>
      </c>
      <c r="F19" s="29">
        <v>0.12</v>
      </c>
      <c r="G19" s="26" t="s">
        <v>898</v>
      </c>
      <c r="H19" s="27"/>
      <c r="I19" s="26" t="s">
        <v>39</v>
      </c>
      <c r="J19" s="28">
        <v>1</v>
      </c>
      <c r="K19" s="26" t="s">
        <v>53</v>
      </c>
      <c r="L19" s="30"/>
      <c r="M19" s="26" t="s">
        <v>39</v>
      </c>
      <c r="N19" s="27"/>
      <c r="O19" s="30"/>
      <c r="P19" s="30"/>
    </row>
    <row r="20" spans="1:16" x14ac:dyDescent="0.25">
      <c r="A20" s="25">
        <v>10</v>
      </c>
      <c r="B20" s="27"/>
      <c r="C20" s="27"/>
      <c r="D20" s="109" t="s">
        <v>899</v>
      </c>
      <c r="E20" s="27"/>
      <c r="F20" s="29">
        <v>0.15</v>
      </c>
      <c r="G20" s="26" t="s">
        <v>900</v>
      </c>
      <c r="H20" s="26" t="s">
        <v>901</v>
      </c>
      <c r="I20" s="26" t="s">
        <v>101</v>
      </c>
      <c r="J20" s="28">
        <v>4</v>
      </c>
      <c r="K20" s="26" t="s">
        <v>631</v>
      </c>
      <c r="L20" s="30">
        <v>0.6</v>
      </c>
      <c r="M20" s="31" t="s">
        <v>63</v>
      </c>
      <c r="N20" s="26" t="s">
        <v>773</v>
      </c>
      <c r="O20" s="30">
        <v>0.81</v>
      </c>
      <c r="P20" s="30">
        <v>2</v>
      </c>
    </row>
    <row r="21" spans="1:16" x14ac:dyDescent="0.25">
      <c r="A21" s="25">
        <f t="shared" ref="A21:A38" si="1">A20+1</f>
        <v>11</v>
      </c>
      <c r="B21" s="27"/>
      <c r="C21" s="27"/>
      <c r="D21" s="109" t="s">
        <v>899</v>
      </c>
      <c r="E21" s="27"/>
      <c r="F21" s="29">
        <v>0.15</v>
      </c>
      <c r="G21" s="26" t="s">
        <v>900</v>
      </c>
      <c r="H21" s="26" t="s">
        <v>901</v>
      </c>
      <c r="I21" s="26" t="s">
        <v>101</v>
      </c>
      <c r="J21" s="28">
        <v>4</v>
      </c>
      <c r="K21" s="26" t="s">
        <v>631</v>
      </c>
      <c r="L21" s="30">
        <v>0.6</v>
      </c>
      <c r="M21" s="31" t="s">
        <v>63</v>
      </c>
      <c r="N21" s="26" t="s">
        <v>773</v>
      </c>
      <c r="O21" s="30">
        <v>0.81</v>
      </c>
      <c r="P21" s="30">
        <v>2</v>
      </c>
    </row>
    <row r="22" spans="1:16" x14ac:dyDescent="0.25">
      <c r="A22" s="25">
        <f t="shared" si="1"/>
        <v>12</v>
      </c>
      <c r="B22" s="27"/>
      <c r="C22" s="27"/>
      <c r="D22" s="109" t="s">
        <v>902</v>
      </c>
      <c r="E22" s="27"/>
      <c r="F22" s="29">
        <v>0.15</v>
      </c>
      <c r="G22" s="26" t="s">
        <v>903</v>
      </c>
      <c r="H22" s="26" t="s">
        <v>904</v>
      </c>
      <c r="I22" s="26" t="s">
        <v>101</v>
      </c>
      <c r="J22" s="28">
        <v>4</v>
      </c>
      <c r="K22" s="26" t="s">
        <v>631</v>
      </c>
      <c r="L22" s="30">
        <v>0.6</v>
      </c>
      <c r="M22" s="31" t="s">
        <v>63</v>
      </c>
      <c r="N22" s="26" t="s">
        <v>298</v>
      </c>
      <c r="O22" s="30">
        <v>0.81</v>
      </c>
      <c r="P22" s="30">
        <v>2</v>
      </c>
    </row>
    <row r="23" spans="1:16" x14ac:dyDescent="0.25">
      <c r="A23" s="25">
        <f t="shared" si="1"/>
        <v>13</v>
      </c>
      <c r="B23" s="27"/>
      <c r="C23" s="27"/>
      <c r="D23" s="28">
        <v>1787</v>
      </c>
      <c r="E23" s="27"/>
      <c r="F23" s="29">
        <v>0.15</v>
      </c>
      <c r="G23" s="26" t="s">
        <v>905</v>
      </c>
      <c r="H23" s="26" t="s">
        <v>906</v>
      </c>
      <c r="I23" s="26" t="s">
        <v>101</v>
      </c>
      <c r="J23" s="28">
        <v>1</v>
      </c>
      <c r="K23" s="26" t="s">
        <v>53</v>
      </c>
      <c r="L23" s="30">
        <v>0.15</v>
      </c>
      <c r="M23" s="31" t="s">
        <v>63</v>
      </c>
      <c r="N23" s="26" t="s">
        <v>907</v>
      </c>
      <c r="O23" s="30">
        <v>0.37</v>
      </c>
      <c r="P23" s="30">
        <v>1.25</v>
      </c>
    </row>
    <row r="24" spans="1:16" x14ac:dyDescent="0.25">
      <c r="A24" s="25">
        <f t="shared" si="1"/>
        <v>14</v>
      </c>
      <c r="B24" s="27"/>
      <c r="C24" s="27"/>
      <c r="D24" s="28">
        <v>1610</v>
      </c>
      <c r="E24" s="27"/>
      <c r="F24" s="29">
        <v>1</v>
      </c>
      <c r="G24" s="26" t="s">
        <v>908</v>
      </c>
      <c r="H24" s="26" t="s">
        <v>909</v>
      </c>
      <c r="I24" s="26" t="s">
        <v>101</v>
      </c>
      <c r="J24" s="28">
        <v>1</v>
      </c>
      <c r="K24" s="26" t="s">
        <v>53</v>
      </c>
      <c r="L24" s="30">
        <v>1</v>
      </c>
      <c r="M24" s="31" t="s">
        <v>63</v>
      </c>
      <c r="N24" s="26" t="s">
        <v>470</v>
      </c>
      <c r="O24" s="30">
        <v>1.21</v>
      </c>
      <c r="P24" s="30">
        <v>3</v>
      </c>
    </row>
    <row r="25" spans="1:16" x14ac:dyDescent="0.25">
      <c r="A25" s="25">
        <f t="shared" si="1"/>
        <v>15</v>
      </c>
      <c r="B25" s="27"/>
      <c r="C25" s="26" t="s">
        <v>63</v>
      </c>
      <c r="D25" s="28">
        <v>595</v>
      </c>
      <c r="E25" s="27"/>
      <c r="F25" s="29">
        <v>0.15</v>
      </c>
      <c r="G25" s="26" t="s">
        <v>910</v>
      </c>
      <c r="H25" s="26" t="s">
        <v>911</v>
      </c>
      <c r="I25" s="26" t="s">
        <v>101</v>
      </c>
      <c r="J25" s="28">
        <v>1</v>
      </c>
      <c r="K25" s="26" t="s">
        <v>199</v>
      </c>
      <c r="L25" s="30">
        <v>0.15</v>
      </c>
      <c r="M25" s="31" t="s">
        <v>63</v>
      </c>
      <c r="N25" s="26" t="s">
        <v>232</v>
      </c>
      <c r="O25" s="30">
        <v>0.65</v>
      </c>
      <c r="P25" s="30">
        <v>1</v>
      </c>
    </row>
    <row r="26" spans="1:16" x14ac:dyDescent="0.25">
      <c r="A26" s="25">
        <f t="shared" si="1"/>
        <v>16</v>
      </c>
      <c r="B26" s="27"/>
      <c r="C26" s="27"/>
      <c r="D26" s="28">
        <v>1788</v>
      </c>
      <c r="E26" s="27"/>
      <c r="F26" s="29">
        <v>0.15</v>
      </c>
      <c r="G26" s="26" t="s">
        <v>912</v>
      </c>
      <c r="H26" s="26" t="s">
        <v>913</v>
      </c>
      <c r="I26" s="26" t="s">
        <v>101</v>
      </c>
      <c r="J26" s="28">
        <v>1</v>
      </c>
      <c r="K26" s="26" t="s">
        <v>53</v>
      </c>
      <c r="L26" s="30">
        <v>0.15</v>
      </c>
      <c r="M26" s="31" t="s">
        <v>63</v>
      </c>
      <c r="N26" s="26" t="s">
        <v>914</v>
      </c>
      <c r="O26" s="30">
        <v>0.37</v>
      </c>
      <c r="P26" s="30">
        <v>1.25</v>
      </c>
    </row>
    <row r="27" spans="1:16" x14ac:dyDescent="0.25">
      <c r="A27" s="25">
        <f t="shared" si="1"/>
        <v>17</v>
      </c>
      <c r="B27" s="27"/>
      <c r="C27" s="27"/>
      <c r="D27" s="28">
        <v>1612</v>
      </c>
      <c r="E27" s="27"/>
      <c r="F27" s="29">
        <v>5</v>
      </c>
      <c r="G27" s="26" t="s">
        <v>915</v>
      </c>
      <c r="H27" s="26" t="s">
        <v>916</v>
      </c>
      <c r="I27" s="26" t="s">
        <v>101</v>
      </c>
      <c r="J27" s="28">
        <v>1</v>
      </c>
      <c r="K27" s="26" t="s">
        <v>53</v>
      </c>
      <c r="L27" s="30">
        <v>5</v>
      </c>
      <c r="M27" s="31" t="s">
        <v>63</v>
      </c>
      <c r="N27" s="26" t="s">
        <v>107</v>
      </c>
      <c r="O27" s="30">
        <v>5.21</v>
      </c>
      <c r="P27" s="30">
        <v>12.5</v>
      </c>
    </row>
    <row r="28" spans="1:16" x14ac:dyDescent="0.25">
      <c r="A28" s="25">
        <f t="shared" si="1"/>
        <v>18</v>
      </c>
      <c r="B28" s="27"/>
      <c r="C28" s="27"/>
      <c r="D28" s="28">
        <v>1606</v>
      </c>
      <c r="E28" s="27"/>
      <c r="F28" s="29">
        <v>0.3</v>
      </c>
      <c r="G28" s="26" t="s">
        <v>917</v>
      </c>
      <c r="H28" s="26" t="s">
        <v>918</v>
      </c>
      <c r="I28" s="26" t="s">
        <v>101</v>
      </c>
      <c r="J28" s="28">
        <v>1</v>
      </c>
      <c r="K28" s="26" t="s">
        <v>53</v>
      </c>
      <c r="L28" s="30">
        <v>0.3</v>
      </c>
      <c r="M28" s="31" t="s">
        <v>63</v>
      </c>
      <c r="N28" s="26" t="s">
        <v>919</v>
      </c>
      <c r="O28" s="30">
        <v>0.52</v>
      </c>
      <c r="P28" s="30">
        <v>1.25</v>
      </c>
    </row>
    <row r="29" spans="1:16" x14ac:dyDescent="0.25">
      <c r="A29" s="25">
        <f t="shared" si="1"/>
        <v>19</v>
      </c>
      <c r="B29" s="27"/>
      <c r="C29" s="27"/>
      <c r="D29" s="28">
        <v>1790</v>
      </c>
      <c r="E29" s="27"/>
      <c r="F29" s="29">
        <v>0.1</v>
      </c>
      <c r="G29" s="26" t="s">
        <v>920</v>
      </c>
      <c r="H29" s="26" t="s">
        <v>921</v>
      </c>
      <c r="I29" s="26" t="s">
        <v>101</v>
      </c>
      <c r="J29" s="28">
        <v>2</v>
      </c>
      <c r="K29" s="26" t="s">
        <v>922</v>
      </c>
      <c r="L29" s="30">
        <v>0.2</v>
      </c>
      <c r="M29" s="31" t="s">
        <v>63</v>
      </c>
      <c r="N29" s="26" t="s">
        <v>741</v>
      </c>
      <c r="O29" s="30">
        <v>0.42</v>
      </c>
      <c r="P29" s="30">
        <v>1</v>
      </c>
    </row>
    <row r="30" spans="1:16" x14ac:dyDescent="0.25">
      <c r="A30" s="25">
        <f t="shared" si="1"/>
        <v>20</v>
      </c>
      <c r="B30" s="27"/>
      <c r="C30" s="27"/>
      <c r="D30" s="28">
        <v>1608</v>
      </c>
      <c r="E30" s="27"/>
      <c r="F30" s="29">
        <v>0.5</v>
      </c>
      <c r="G30" s="26" t="s">
        <v>923</v>
      </c>
      <c r="H30" s="26" t="s">
        <v>924</v>
      </c>
      <c r="I30" s="26" t="s">
        <v>101</v>
      </c>
      <c r="J30" s="28">
        <v>1</v>
      </c>
      <c r="K30" s="26" t="s">
        <v>53</v>
      </c>
      <c r="L30" s="30">
        <v>0.5</v>
      </c>
      <c r="M30" s="31" t="s">
        <v>63</v>
      </c>
      <c r="N30" s="26" t="s">
        <v>925</v>
      </c>
      <c r="O30" s="30">
        <v>0.72</v>
      </c>
      <c r="P30" s="30">
        <v>1.5</v>
      </c>
    </row>
    <row r="31" spans="1:16" x14ac:dyDescent="0.25">
      <c r="A31" s="25">
        <f t="shared" si="1"/>
        <v>21</v>
      </c>
      <c r="B31" s="27"/>
      <c r="C31" s="26" t="s">
        <v>128</v>
      </c>
      <c r="D31" s="28">
        <v>80</v>
      </c>
      <c r="E31" s="27"/>
      <c r="F31" s="29">
        <v>0.1</v>
      </c>
      <c r="G31" s="26" t="s">
        <v>926</v>
      </c>
      <c r="H31" s="26" t="s">
        <v>927</v>
      </c>
      <c r="I31" s="26" t="s">
        <v>101</v>
      </c>
      <c r="J31" s="28">
        <v>1</v>
      </c>
      <c r="K31" s="26" t="s">
        <v>473</v>
      </c>
      <c r="L31" s="30">
        <v>0.1</v>
      </c>
      <c r="M31" s="31" t="s">
        <v>63</v>
      </c>
      <c r="N31" s="26" t="s">
        <v>928</v>
      </c>
      <c r="O31" s="30">
        <v>0.65</v>
      </c>
      <c r="P31" s="30">
        <v>1</v>
      </c>
    </row>
    <row r="32" spans="1:16" x14ac:dyDescent="0.25">
      <c r="A32" s="25">
        <f t="shared" si="1"/>
        <v>22</v>
      </c>
      <c r="B32" s="27"/>
      <c r="C32" s="27"/>
      <c r="D32" s="28">
        <v>1789</v>
      </c>
      <c r="E32" s="26" t="s">
        <v>86</v>
      </c>
      <c r="F32" s="29">
        <v>0.15</v>
      </c>
      <c r="G32" s="26" t="s">
        <v>929</v>
      </c>
      <c r="H32" s="26" t="s">
        <v>930</v>
      </c>
      <c r="I32" s="26" t="s">
        <v>101</v>
      </c>
      <c r="J32" s="28">
        <v>1</v>
      </c>
      <c r="K32" s="26" t="s">
        <v>53</v>
      </c>
      <c r="L32" s="30">
        <v>0.15</v>
      </c>
      <c r="M32" s="31" t="s">
        <v>63</v>
      </c>
      <c r="N32" s="26" t="s">
        <v>678</v>
      </c>
      <c r="O32" s="30">
        <v>0.37</v>
      </c>
      <c r="P32" s="30">
        <v>1.5</v>
      </c>
    </row>
    <row r="33" spans="1:16" x14ac:dyDescent="0.25">
      <c r="A33" s="25">
        <f t="shared" si="1"/>
        <v>23</v>
      </c>
      <c r="B33" s="27"/>
      <c r="C33" s="27"/>
      <c r="D33" s="109" t="s">
        <v>931</v>
      </c>
      <c r="E33" s="27"/>
      <c r="F33" s="29">
        <v>0.15</v>
      </c>
      <c r="G33" s="26" t="s">
        <v>932</v>
      </c>
      <c r="H33" s="26" t="s">
        <v>933</v>
      </c>
      <c r="I33" s="26" t="s">
        <v>101</v>
      </c>
      <c r="J33" s="28">
        <v>4</v>
      </c>
      <c r="K33" s="26" t="s">
        <v>631</v>
      </c>
      <c r="L33" s="30">
        <v>0.6</v>
      </c>
      <c r="M33" s="31" t="s">
        <v>63</v>
      </c>
      <c r="N33" s="26" t="s">
        <v>110</v>
      </c>
      <c r="O33" s="30">
        <v>0.82</v>
      </c>
      <c r="P33" s="30">
        <v>2</v>
      </c>
    </row>
    <row r="34" spans="1:16" x14ac:dyDescent="0.25">
      <c r="A34" s="25">
        <f t="shared" si="1"/>
        <v>24</v>
      </c>
      <c r="B34" s="27"/>
      <c r="C34" s="26" t="s">
        <v>128</v>
      </c>
      <c r="D34" s="28">
        <v>81</v>
      </c>
      <c r="E34" s="27"/>
      <c r="F34" s="29">
        <v>0.1</v>
      </c>
      <c r="G34" s="26" t="s">
        <v>934</v>
      </c>
      <c r="H34" s="26" t="s">
        <v>935</v>
      </c>
      <c r="I34" s="26" t="s">
        <v>101</v>
      </c>
      <c r="J34" s="28">
        <v>1</v>
      </c>
      <c r="K34" s="26" t="s">
        <v>473</v>
      </c>
      <c r="L34" s="30">
        <v>0.1</v>
      </c>
      <c r="M34" s="31" t="s">
        <v>63</v>
      </c>
      <c r="N34" s="26" t="s">
        <v>161</v>
      </c>
      <c r="O34" s="30">
        <v>0.65</v>
      </c>
      <c r="P34" s="30">
        <v>1</v>
      </c>
    </row>
    <row r="35" spans="1:16" x14ac:dyDescent="0.25">
      <c r="A35" s="25">
        <f t="shared" si="1"/>
        <v>25</v>
      </c>
      <c r="B35" s="27"/>
      <c r="C35" s="26" t="s">
        <v>128</v>
      </c>
      <c r="D35" s="28">
        <v>79</v>
      </c>
      <c r="E35" s="27"/>
      <c r="F35" s="29">
        <v>0.1</v>
      </c>
      <c r="G35" s="26" t="s">
        <v>936</v>
      </c>
      <c r="H35" s="26" t="s">
        <v>937</v>
      </c>
      <c r="I35" s="26" t="s">
        <v>101</v>
      </c>
      <c r="J35" s="28">
        <v>1</v>
      </c>
      <c r="K35" s="26" t="s">
        <v>473</v>
      </c>
      <c r="L35" s="30">
        <v>0.1</v>
      </c>
      <c r="M35" s="31" t="s">
        <v>63</v>
      </c>
      <c r="N35" s="26" t="s">
        <v>938</v>
      </c>
      <c r="O35" s="30">
        <v>0.65</v>
      </c>
      <c r="P35" s="30">
        <v>1</v>
      </c>
    </row>
    <row r="36" spans="1:16" x14ac:dyDescent="0.25">
      <c r="A36" s="25">
        <f t="shared" si="1"/>
        <v>26</v>
      </c>
      <c r="B36" s="27"/>
      <c r="C36" s="27"/>
      <c r="D36" s="28">
        <v>1799</v>
      </c>
      <c r="E36" s="27"/>
      <c r="F36" s="29">
        <v>0.15</v>
      </c>
      <c r="G36" s="26" t="s">
        <v>939</v>
      </c>
      <c r="H36" s="26" t="s">
        <v>940</v>
      </c>
      <c r="I36" s="26" t="s">
        <v>101</v>
      </c>
      <c r="J36" s="28">
        <v>1</v>
      </c>
      <c r="K36" s="26" t="s">
        <v>53</v>
      </c>
      <c r="L36" s="30">
        <v>0.15</v>
      </c>
      <c r="M36" s="31" t="s">
        <v>63</v>
      </c>
      <c r="N36" s="26" t="s">
        <v>564</v>
      </c>
      <c r="O36" s="30">
        <v>0.37</v>
      </c>
      <c r="P36" s="30">
        <v>1.25</v>
      </c>
    </row>
    <row r="37" spans="1:16" x14ac:dyDescent="0.25">
      <c r="A37" s="25">
        <f t="shared" si="1"/>
        <v>27</v>
      </c>
      <c r="B37" s="27"/>
      <c r="C37" s="27"/>
      <c r="D37" s="28">
        <v>1800</v>
      </c>
      <c r="E37" s="27"/>
      <c r="F37" s="29">
        <v>0.15</v>
      </c>
      <c r="G37" s="26" t="s">
        <v>941</v>
      </c>
      <c r="H37" s="26" t="s">
        <v>940</v>
      </c>
      <c r="I37" s="26" t="s">
        <v>101</v>
      </c>
      <c r="J37" s="28">
        <v>1</v>
      </c>
      <c r="K37" s="26" t="s">
        <v>53</v>
      </c>
      <c r="L37" s="30">
        <v>0.15</v>
      </c>
      <c r="M37" s="31" t="s">
        <v>63</v>
      </c>
      <c r="N37" s="26" t="s">
        <v>942</v>
      </c>
      <c r="O37" s="30">
        <v>0.37</v>
      </c>
      <c r="P37" s="30">
        <v>1.25</v>
      </c>
    </row>
    <row r="38" spans="1:16" x14ac:dyDescent="0.25">
      <c r="A38" s="25">
        <f t="shared" si="1"/>
        <v>28</v>
      </c>
      <c r="B38" s="26" t="s">
        <v>86</v>
      </c>
      <c r="C38" s="27"/>
      <c r="D38" s="28">
        <v>1613</v>
      </c>
      <c r="E38" s="27"/>
      <c r="F38" s="29">
        <v>3.1E-2</v>
      </c>
      <c r="G38" s="26" t="s">
        <v>943</v>
      </c>
      <c r="H38" s="26" t="s">
        <v>944</v>
      </c>
      <c r="I38" s="26" t="s">
        <v>101</v>
      </c>
      <c r="J38" s="28">
        <v>1</v>
      </c>
      <c r="K38" s="26" t="s">
        <v>148</v>
      </c>
      <c r="L38" s="30">
        <v>0.16</v>
      </c>
      <c r="M38" s="31" t="s">
        <v>63</v>
      </c>
      <c r="N38" s="26" t="s">
        <v>825</v>
      </c>
      <c r="O38" s="30">
        <v>0.38</v>
      </c>
      <c r="P38" s="30">
        <v>2</v>
      </c>
    </row>
    <row r="39" spans="1:16" x14ac:dyDescent="0.25">
      <c r="A39" s="79" t="s">
        <v>39</v>
      </c>
      <c r="B39" s="26" t="s">
        <v>200</v>
      </c>
      <c r="C39" s="27"/>
      <c r="D39" s="28">
        <v>1755</v>
      </c>
      <c r="E39" s="27"/>
      <c r="F39" s="29">
        <v>0.13</v>
      </c>
      <c r="G39" s="26" t="s">
        <v>800</v>
      </c>
      <c r="H39" s="27"/>
      <c r="I39" s="27"/>
      <c r="J39" s="28">
        <v>1</v>
      </c>
      <c r="K39" s="26" t="s">
        <v>53</v>
      </c>
      <c r="L39" s="30"/>
      <c r="M39" s="27"/>
      <c r="N39" s="27"/>
      <c r="O39" s="30"/>
      <c r="P39" s="30"/>
    </row>
    <row r="40" spans="1:16" x14ac:dyDescent="0.25">
      <c r="A40" s="25">
        <v>29</v>
      </c>
      <c r="B40" s="27"/>
      <c r="C40" s="27"/>
      <c r="D40" s="28">
        <v>1613</v>
      </c>
      <c r="E40" s="27"/>
      <c r="F40" s="29">
        <v>3.1E-2</v>
      </c>
      <c r="G40" s="26" t="s">
        <v>943</v>
      </c>
      <c r="H40" s="26" t="s">
        <v>944</v>
      </c>
      <c r="I40" s="26" t="s">
        <v>67</v>
      </c>
      <c r="J40" s="28">
        <v>5</v>
      </c>
      <c r="K40" s="85" t="s">
        <v>945</v>
      </c>
      <c r="L40" s="30">
        <v>0.15</v>
      </c>
      <c r="M40" s="31" t="s">
        <v>63</v>
      </c>
      <c r="N40" s="26" t="s">
        <v>825</v>
      </c>
      <c r="O40" s="30">
        <v>0.38</v>
      </c>
      <c r="P40" s="30">
        <v>1</v>
      </c>
    </row>
    <row r="41" spans="1:16" x14ac:dyDescent="0.25">
      <c r="A41" s="25">
        <f t="shared" ref="A41:A93" si="2">A40+1</f>
        <v>30</v>
      </c>
      <c r="B41" s="27"/>
      <c r="C41" s="26" t="s">
        <v>70</v>
      </c>
      <c r="D41" s="28">
        <v>97</v>
      </c>
      <c r="E41" s="27"/>
      <c r="F41" s="29">
        <v>0.31</v>
      </c>
      <c r="G41" s="26" t="s">
        <v>946</v>
      </c>
      <c r="H41" s="26" t="s">
        <v>947</v>
      </c>
      <c r="I41" s="26" t="s">
        <v>101</v>
      </c>
      <c r="J41" s="28">
        <v>1</v>
      </c>
      <c r="K41" s="26" t="s">
        <v>53</v>
      </c>
      <c r="L41" s="30">
        <v>0.31</v>
      </c>
      <c r="M41" s="31" t="s">
        <v>63</v>
      </c>
      <c r="N41" s="26" t="s">
        <v>948</v>
      </c>
      <c r="O41" s="30">
        <v>0.55000000000000004</v>
      </c>
      <c r="P41" s="30">
        <v>1.5</v>
      </c>
    </row>
    <row r="42" spans="1:16" x14ac:dyDescent="0.25">
      <c r="A42" s="25">
        <f t="shared" si="2"/>
        <v>31</v>
      </c>
      <c r="B42" s="27"/>
      <c r="C42" s="27"/>
      <c r="D42" s="28">
        <v>1801</v>
      </c>
      <c r="E42" s="27"/>
      <c r="F42" s="29">
        <v>0.15</v>
      </c>
      <c r="G42" s="26" t="s">
        <v>949</v>
      </c>
      <c r="H42" s="26" t="s">
        <v>950</v>
      </c>
      <c r="I42" s="26" t="s">
        <v>101</v>
      </c>
      <c r="J42" s="28">
        <v>1</v>
      </c>
      <c r="K42" s="26" t="s">
        <v>53</v>
      </c>
      <c r="L42" s="30">
        <v>0.15</v>
      </c>
      <c r="M42" s="31" t="s">
        <v>63</v>
      </c>
      <c r="N42" s="26" t="s">
        <v>951</v>
      </c>
      <c r="O42" s="30">
        <v>0.38</v>
      </c>
      <c r="P42" s="30">
        <v>1.5</v>
      </c>
    </row>
    <row r="43" spans="1:16" x14ac:dyDescent="0.25">
      <c r="A43" s="25">
        <f t="shared" si="2"/>
        <v>32</v>
      </c>
      <c r="B43" s="27"/>
      <c r="C43" s="27"/>
      <c r="D43" s="28">
        <v>1802</v>
      </c>
      <c r="E43" s="27"/>
      <c r="F43" s="29">
        <v>0.15</v>
      </c>
      <c r="G43" s="26" t="s">
        <v>952</v>
      </c>
      <c r="H43" s="26" t="s">
        <v>953</v>
      </c>
      <c r="I43" s="26" t="s">
        <v>101</v>
      </c>
      <c r="J43" s="28">
        <v>1</v>
      </c>
      <c r="K43" s="26" t="s">
        <v>53</v>
      </c>
      <c r="L43" s="30">
        <v>0.15</v>
      </c>
      <c r="M43" s="31" t="s">
        <v>63</v>
      </c>
      <c r="N43" s="26" t="s">
        <v>222</v>
      </c>
      <c r="O43" s="30">
        <v>0.38</v>
      </c>
      <c r="P43" s="30">
        <v>4</v>
      </c>
    </row>
    <row r="44" spans="1:16" x14ac:dyDescent="0.25">
      <c r="A44" s="25">
        <f t="shared" si="2"/>
        <v>33</v>
      </c>
      <c r="B44" s="27"/>
      <c r="C44" s="27"/>
      <c r="D44" s="28">
        <v>1802</v>
      </c>
      <c r="E44" s="27"/>
      <c r="F44" s="29">
        <v>0.15</v>
      </c>
      <c r="G44" s="26" t="s">
        <v>952</v>
      </c>
      <c r="H44" s="26" t="s">
        <v>953</v>
      </c>
      <c r="I44" s="26" t="s">
        <v>67</v>
      </c>
      <c r="J44" s="28">
        <v>1</v>
      </c>
      <c r="K44" s="26" t="s">
        <v>53</v>
      </c>
      <c r="L44" s="30">
        <v>0.15</v>
      </c>
      <c r="M44" s="31" t="s">
        <v>63</v>
      </c>
      <c r="N44" s="26" t="s">
        <v>222</v>
      </c>
      <c r="O44" s="30">
        <v>0.38</v>
      </c>
      <c r="P44" s="30">
        <v>4</v>
      </c>
    </row>
    <row r="45" spans="1:16" x14ac:dyDescent="0.25">
      <c r="A45" s="25">
        <f t="shared" si="2"/>
        <v>34</v>
      </c>
      <c r="B45" s="27"/>
      <c r="C45" s="26" t="s">
        <v>70</v>
      </c>
      <c r="D45" s="109" t="s">
        <v>954</v>
      </c>
      <c r="E45" s="27"/>
      <c r="F45" s="29">
        <v>0.25</v>
      </c>
      <c r="G45" s="26" t="s">
        <v>955</v>
      </c>
      <c r="H45" s="26" t="s">
        <v>956</v>
      </c>
      <c r="I45" s="26" t="s">
        <v>101</v>
      </c>
      <c r="J45" s="28">
        <v>2</v>
      </c>
      <c r="K45" s="26" t="s">
        <v>889</v>
      </c>
      <c r="L45" s="30">
        <v>0.5</v>
      </c>
      <c r="M45" s="31" t="s">
        <v>63</v>
      </c>
      <c r="N45" s="26" t="s">
        <v>748</v>
      </c>
      <c r="O45" s="30">
        <v>0.72</v>
      </c>
      <c r="P45" s="30">
        <v>4</v>
      </c>
    </row>
    <row r="46" spans="1:16" x14ac:dyDescent="0.25">
      <c r="A46" s="25">
        <f t="shared" si="2"/>
        <v>35</v>
      </c>
      <c r="B46" s="27"/>
      <c r="C46" s="26" t="s">
        <v>208</v>
      </c>
      <c r="D46" s="28">
        <v>18</v>
      </c>
      <c r="E46" s="27"/>
      <c r="F46" s="29">
        <v>0.21</v>
      </c>
      <c r="G46" s="26" t="s">
        <v>957</v>
      </c>
      <c r="H46" s="26" t="s">
        <v>958</v>
      </c>
      <c r="I46" s="26" t="s">
        <v>101</v>
      </c>
      <c r="J46" s="28">
        <v>1</v>
      </c>
      <c r="K46" s="26" t="s">
        <v>473</v>
      </c>
      <c r="L46" s="30">
        <v>0.21</v>
      </c>
      <c r="M46" s="31" t="s">
        <v>63</v>
      </c>
      <c r="N46" s="26" t="s">
        <v>959</v>
      </c>
      <c r="O46" s="30">
        <v>0.8</v>
      </c>
      <c r="P46" s="30">
        <v>1</v>
      </c>
    </row>
    <row r="47" spans="1:16" x14ac:dyDescent="0.25">
      <c r="A47" s="25">
        <f t="shared" si="2"/>
        <v>36</v>
      </c>
      <c r="B47" s="27"/>
      <c r="C47" s="26" t="s">
        <v>223</v>
      </c>
      <c r="D47" s="28">
        <v>52</v>
      </c>
      <c r="E47" s="27"/>
      <c r="F47" s="29">
        <v>0.22</v>
      </c>
      <c r="G47" s="26" t="s">
        <v>960</v>
      </c>
      <c r="H47" s="26" t="s">
        <v>961</v>
      </c>
      <c r="I47" s="26" t="s">
        <v>101</v>
      </c>
      <c r="J47" s="28">
        <v>1</v>
      </c>
      <c r="K47" s="26" t="s">
        <v>288</v>
      </c>
      <c r="L47" s="30">
        <v>0.22</v>
      </c>
      <c r="M47" s="31" t="s">
        <v>63</v>
      </c>
      <c r="N47" s="26" t="s">
        <v>962</v>
      </c>
      <c r="O47" s="30">
        <v>0.8</v>
      </c>
      <c r="P47" s="30">
        <v>1</v>
      </c>
    </row>
    <row r="48" spans="1:16" x14ac:dyDescent="0.25">
      <c r="A48" s="25">
        <f t="shared" si="2"/>
        <v>37</v>
      </c>
      <c r="B48" s="27"/>
      <c r="C48" s="26" t="s">
        <v>63</v>
      </c>
      <c r="D48" s="28">
        <v>596</v>
      </c>
      <c r="E48" s="27"/>
      <c r="F48" s="29">
        <v>0.15</v>
      </c>
      <c r="G48" s="26" t="s">
        <v>963</v>
      </c>
      <c r="H48" s="26" t="s">
        <v>964</v>
      </c>
      <c r="I48" s="26" t="s">
        <v>101</v>
      </c>
      <c r="J48" s="28">
        <v>1</v>
      </c>
      <c r="K48" s="26" t="s">
        <v>199</v>
      </c>
      <c r="L48" s="30">
        <v>0.15</v>
      </c>
      <c r="M48" s="31" t="s">
        <v>63</v>
      </c>
      <c r="N48" s="26" t="s">
        <v>965</v>
      </c>
      <c r="O48" s="30">
        <v>0.65</v>
      </c>
      <c r="P48" s="30">
        <v>1</v>
      </c>
    </row>
    <row r="49" spans="1:16" x14ac:dyDescent="0.25">
      <c r="A49" s="25">
        <f t="shared" si="2"/>
        <v>38</v>
      </c>
      <c r="B49" s="27"/>
      <c r="C49" s="27"/>
      <c r="D49" s="27"/>
      <c r="E49" s="27"/>
      <c r="F49" s="29"/>
      <c r="G49" s="27"/>
      <c r="H49" s="27"/>
      <c r="I49" s="27"/>
      <c r="J49" s="27"/>
      <c r="K49" s="27"/>
      <c r="L49" s="30"/>
      <c r="M49" s="27"/>
      <c r="N49" s="27"/>
      <c r="O49" s="30"/>
      <c r="P49" s="30"/>
    </row>
    <row r="50" spans="1:16" x14ac:dyDescent="0.25">
      <c r="A50" s="25">
        <f t="shared" si="2"/>
        <v>39</v>
      </c>
      <c r="B50" s="27"/>
      <c r="C50" s="27"/>
      <c r="D50" s="27"/>
      <c r="E50" s="27"/>
      <c r="F50" s="29"/>
      <c r="G50" s="27"/>
      <c r="H50" s="27"/>
      <c r="I50" s="27"/>
      <c r="J50" s="27"/>
      <c r="K50" s="27"/>
      <c r="L50" s="30"/>
      <c r="M50" s="27"/>
      <c r="N50" s="27"/>
      <c r="O50" s="30"/>
      <c r="P50" s="30"/>
    </row>
    <row r="51" spans="1:16" x14ac:dyDescent="0.25">
      <c r="A51" s="25">
        <f t="shared" si="2"/>
        <v>40</v>
      </c>
      <c r="B51" s="27"/>
      <c r="C51" s="27"/>
      <c r="D51" s="27"/>
      <c r="E51" s="27"/>
      <c r="F51" s="29"/>
      <c r="G51" s="27"/>
      <c r="H51" s="27"/>
      <c r="I51" s="27"/>
      <c r="J51" s="27"/>
      <c r="K51" s="27"/>
      <c r="L51" s="30"/>
      <c r="M51" s="27"/>
      <c r="N51" s="27"/>
      <c r="O51" s="30"/>
      <c r="P51" s="30"/>
    </row>
    <row r="52" spans="1:16" x14ac:dyDescent="0.25">
      <c r="A52" s="25">
        <f t="shared" si="2"/>
        <v>41</v>
      </c>
      <c r="B52" s="27"/>
      <c r="C52" s="27"/>
      <c r="D52" s="27"/>
      <c r="E52" s="27"/>
      <c r="F52" s="29"/>
      <c r="G52" s="27"/>
      <c r="H52" s="27"/>
      <c r="I52" s="27"/>
      <c r="J52" s="27"/>
      <c r="K52" s="27"/>
      <c r="L52" s="30"/>
      <c r="M52" s="27"/>
      <c r="N52" s="27"/>
      <c r="O52" s="30"/>
      <c r="P52" s="30"/>
    </row>
    <row r="53" spans="1:16" x14ac:dyDescent="0.25">
      <c r="A53" s="25">
        <f t="shared" si="2"/>
        <v>42</v>
      </c>
      <c r="B53" s="27"/>
      <c r="C53" s="27"/>
      <c r="D53" s="27"/>
      <c r="E53" s="27"/>
      <c r="F53" s="29"/>
      <c r="G53" s="27"/>
      <c r="H53" s="27"/>
      <c r="I53" s="27"/>
      <c r="J53" s="27"/>
      <c r="K53" s="27"/>
      <c r="L53" s="30"/>
      <c r="M53" s="27"/>
      <c r="N53" s="27"/>
      <c r="O53" s="30"/>
      <c r="P53" s="30"/>
    </row>
    <row r="54" spans="1:16" x14ac:dyDescent="0.25">
      <c r="A54" s="25">
        <f t="shared" si="2"/>
        <v>43</v>
      </c>
      <c r="B54" s="27"/>
      <c r="C54" s="27"/>
      <c r="D54" s="27"/>
      <c r="E54" s="27"/>
      <c r="F54" s="29"/>
      <c r="G54" s="27"/>
      <c r="H54" s="27"/>
      <c r="I54" s="27"/>
      <c r="J54" s="27"/>
      <c r="K54" s="27"/>
      <c r="L54" s="30"/>
      <c r="M54" s="27"/>
      <c r="N54" s="27"/>
      <c r="O54" s="30"/>
      <c r="P54" s="30"/>
    </row>
    <row r="55" spans="1:16" x14ac:dyDescent="0.25">
      <c r="A55" s="25">
        <f t="shared" si="2"/>
        <v>44</v>
      </c>
      <c r="B55" s="27"/>
      <c r="C55" s="27"/>
      <c r="D55" s="27"/>
      <c r="E55" s="27"/>
      <c r="F55" s="29"/>
      <c r="G55" s="27"/>
      <c r="H55" s="27"/>
      <c r="I55" s="27"/>
      <c r="J55" s="27"/>
      <c r="K55" s="27"/>
      <c r="L55" s="30"/>
      <c r="M55" s="27"/>
      <c r="N55" s="27"/>
      <c r="O55" s="30"/>
      <c r="P55" s="30"/>
    </row>
    <row r="56" spans="1:16" x14ac:dyDescent="0.25">
      <c r="A56" s="25">
        <f t="shared" si="2"/>
        <v>45</v>
      </c>
      <c r="B56" s="27"/>
      <c r="C56" s="27"/>
      <c r="D56" s="27"/>
      <c r="E56" s="27"/>
      <c r="F56" s="29"/>
      <c r="G56" s="27"/>
      <c r="H56" s="27"/>
      <c r="I56" s="27"/>
      <c r="J56" s="27"/>
      <c r="K56" s="27"/>
      <c r="L56" s="30"/>
      <c r="M56" s="27"/>
      <c r="N56" s="27"/>
      <c r="O56" s="30"/>
      <c r="P56" s="30"/>
    </row>
    <row r="57" spans="1:16" x14ac:dyDescent="0.25">
      <c r="A57" s="25">
        <f t="shared" si="2"/>
        <v>46</v>
      </c>
      <c r="B57" s="27"/>
      <c r="C57" s="27"/>
      <c r="D57" s="27"/>
      <c r="E57" s="27"/>
      <c r="F57" s="29"/>
      <c r="G57" s="27"/>
      <c r="H57" s="27"/>
      <c r="I57" s="27"/>
      <c r="J57" s="27"/>
      <c r="K57" s="27"/>
      <c r="L57" s="30"/>
      <c r="M57" s="27"/>
      <c r="N57" s="27"/>
      <c r="O57" s="30"/>
      <c r="P57" s="30"/>
    </row>
    <row r="58" spans="1:16" x14ac:dyDescent="0.25">
      <c r="A58" s="25">
        <f t="shared" si="2"/>
        <v>47</v>
      </c>
      <c r="B58" s="27"/>
      <c r="C58" s="27"/>
      <c r="D58" s="27"/>
      <c r="E58" s="27"/>
      <c r="F58" s="29"/>
      <c r="G58" s="27"/>
      <c r="H58" s="27"/>
      <c r="I58" s="27"/>
      <c r="J58" s="27"/>
      <c r="K58" s="27"/>
      <c r="L58" s="30"/>
      <c r="M58" s="27"/>
      <c r="N58" s="27"/>
      <c r="O58" s="30"/>
      <c r="P58" s="30"/>
    </row>
    <row r="59" spans="1:16" x14ac:dyDescent="0.25">
      <c r="A59" s="25">
        <f t="shared" si="2"/>
        <v>48</v>
      </c>
      <c r="B59" s="27"/>
      <c r="C59" s="27"/>
      <c r="D59" s="27"/>
      <c r="E59" s="27"/>
      <c r="F59" s="29"/>
      <c r="G59" s="27"/>
      <c r="H59" s="27"/>
      <c r="I59" s="27"/>
      <c r="J59" s="27"/>
      <c r="K59" s="27"/>
      <c r="L59" s="30"/>
      <c r="M59" s="27"/>
      <c r="N59" s="27"/>
      <c r="O59" s="30"/>
      <c r="P59" s="30"/>
    </row>
    <row r="60" spans="1:16" x14ac:dyDescent="0.25">
      <c r="A60" s="25">
        <f t="shared" si="2"/>
        <v>49</v>
      </c>
      <c r="B60" s="26" t="s">
        <v>39</v>
      </c>
      <c r="C60" s="27"/>
      <c r="D60" s="27"/>
      <c r="E60" s="27"/>
      <c r="F60" s="108" t="s">
        <v>39</v>
      </c>
      <c r="G60" s="27"/>
      <c r="H60" s="26" t="s">
        <v>39</v>
      </c>
      <c r="I60" s="26" t="s">
        <v>658</v>
      </c>
      <c r="J60" s="27"/>
      <c r="K60" s="27"/>
      <c r="L60" s="30"/>
      <c r="M60" s="26" t="s">
        <v>39</v>
      </c>
      <c r="N60" s="27"/>
      <c r="O60" s="33" t="s">
        <v>39</v>
      </c>
      <c r="P60" s="30"/>
    </row>
    <row r="61" spans="1:16" x14ac:dyDescent="0.25">
      <c r="A61" s="25">
        <f t="shared" si="2"/>
        <v>50</v>
      </c>
      <c r="B61" s="27"/>
      <c r="C61" s="27"/>
      <c r="D61" s="27"/>
      <c r="E61" s="27"/>
      <c r="F61" s="29"/>
      <c r="G61" s="27"/>
      <c r="H61" s="27"/>
      <c r="I61" s="27"/>
      <c r="J61" s="27"/>
      <c r="K61" s="27"/>
      <c r="L61" s="33" t="s">
        <v>39</v>
      </c>
      <c r="M61" s="27"/>
      <c r="N61" s="27"/>
      <c r="O61" s="30"/>
      <c r="P61" s="30"/>
    </row>
    <row r="62" spans="1:16" x14ac:dyDescent="0.25">
      <c r="A62" s="25">
        <f t="shared" si="2"/>
        <v>51</v>
      </c>
      <c r="B62" s="27"/>
      <c r="C62" s="27"/>
      <c r="D62" s="27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25">
        <f t="shared" si="2"/>
        <v>52</v>
      </c>
      <c r="B63" s="27"/>
      <c r="C63" s="27"/>
      <c r="D63" s="27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25">
        <f t="shared" si="2"/>
        <v>53</v>
      </c>
      <c r="B64" s="27"/>
      <c r="C64" s="27"/>
      <c r="D64" s="27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25">
        <f t="shared" si="2"/>
        <v>54</v>
      </c>
      <c r="B65" s="27"/>
      <c r="C65" s="27"/>
      <c r="D65" s="27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25">
        <f t="shared" si="2"/>
        <v>55</v>
      </c>
      <c r="B66" s="27"/>
      <c r="C66" s="27"/>
      <c r="D66" s="27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25">
        <f t="shared" si="2"/>
        <v>56</v>
      </c>
      <c r="B67" s="27"/>
      <c r="C67" s="27"/>
      <c r="D67" s="27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25">
        <f t="shared" si="2"/>
        <v>57</v>
      </c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25">
        <f t="shared" si="2"/>
        <v>58</v>
      </c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25">
        <f t="shared" si="2"/>
        <v>59</v>
      </c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25">
        <f t="shared" si="2"/>
        <v>60</v>
      </c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25">
        <f t="shared" si="2"/>
        <v>61</v>
      </c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25">
        <f t="shared" si="2"/>
        <v>62</v>
      </c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25">
        <f t="shared" si="2"/>
        <v>63</v>
      </c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25">
        <f t="shared" si="2"/>
        <v>64</v>
      </c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25">
        <f t="shared" si="2"/>
        <v>65</v>
      </c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25">
        <f t="shared" si="2"/>
        <v>66</v>
      </c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25">
        <f t="shared" si="2"/>
        <v>67</v>
      </c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25">
        <f t="shared" si="2"/>
        <v>68</v>
      </c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25">
        <f t="shared" si="2"/>
        <v>69</v>
      </c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25">
        <f t="shared" si="2"/>
        <v>70</v>
      </c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25">
        <f t="shared" si="2"/>
        <v>71</v>
      </c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25">
        <f t="shared" si="2"/>
        <v>72</v>
      </c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25">
        <f t="shared" si="2"/>
        <v>73</v>
      </c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25">
        <f t="shared" si="2"/>
        <v>74</v>
      </c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25">
        <f t="shared" si="2"/>
        <v>75</v>
      </c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25">
        <f t="shared" si="2"/>
        <v>76</v>
      </c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25">
        <f t="shared" si="2"/>
        <v>77</v>
      </c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966</v>
      </c>
      <c r="O88" s="90"/>
      <c r="P88" s="91"/>
    </row>
    <row r="89" spans="1:16" ht="16.5" thickTop="1" x14ac:dyDescent="0.25">
      <c r="A89" s="25">
        <f t="shared" si="2"/>
        <v>78</v>
      </c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25">
        <f t="shared" si="2"/>
        <v>79</v>
      </c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14.770000000000005</v>
      </c>
    </row>
    <row r="91" spans="1:16" x14ac:dyDescent="0.25">
      <c r="A91" s="25">
        <f t="shared" si="2"/>
        <v>80</v>
      </c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25.809999999999995</v>
      </c>
    </row>
    <row r="92" spans="1:16" x14ac:dyDescent="0.25">
      <c r="A92" s="25">
        <f t="shared" si="2"/>
        <v>81</v>
      </c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76.25</v>
      </c>
    </row>
    <row r="93" spans="1:16" ht="16.5" thickBot="1" x14ac:dyDescent="0.3">
      <c r="A93" s="25">
        <f t="shared" si="2"/>
        <v>82</v>
      </c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61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&amp;LFDCINV06.XLS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1.28515625" style="11" customWidth="1"/>
    <col min="16" max="16" width="13.85546875" style="11" customWidth="1"/>
    <col min="17" max="16384" width="12.5703125" style="11"/>
  </cols>
  <sheetData>
    <row r="1" spans="1:16" x14ac:dyDescent="0.25">
      <c r="O1" s="12" t="s">
        <v>431</v>
      </c>
    </row>
    <row r="3" spans="1:16" ht="30.75" x14ac:dyDescent="0.45">
      <c r="A3" s="13" t="s">
        <v>16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</row>
    <row r="4" spans="1:16" ht="30.75" x14ac:dyDescent="0.45">
      <c r="A4" s="13" t="s">
        <v>1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16" ht="30.75" x14ac:dyDescent="0.45">
      <c r="A5" s="13">
        <v>1980</v>
      </c>
      <c r="B5" s="14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O6" s="12" t="s">
        <v>3</v>
      </c>
    </row>
    <row r="8" spans="1:16" x14ac:dyDescent="0.25">
      <c r="A8" s="44" t="s">
        <v>18</v>
      </c>
      <c r="B8" s="16"/>
      <c r="C8" s="17" t="s">
        <v>19</v>
      </c>
      <c r="D8" s="18"/>
      <c r="E8" s="19"/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5</v>
      </c>
      <c r="M8" s="20" t="s">
        <v>26</v>
      </c>
      <c r="N8" s="20" t="s">
        <v>27</v>
      </c>
      <c r="O8" s="20" t="s">
        <v>28</v>
      </c>
      <c r="P8" s="20" t="s">
        <v>29</v>
      </c>
    </row>
    <row r="9" spans="1:16" ht="16.5" thickBot="1" x14ac:dyDescent="0.3">
      <c r="A9" s="21"/>
      <c r="B9" s="22"/>
      <c r="C9" s="23" t="s">
        <v>30</v>
      </c>
      <c r="D9" s="23" t="s">
        <v>31</v>
      </c>
      <c r="E9" s="112" t="s">
        <v>32</v>
      </c>
      <c r="F9" s="22"/>
      <c r="G9" s="22"/>
      <c r="H9" s="24" t="s">
        <v>33</v>
      </c>
      <c r="I9" s="24" t="s">
        <v>34</v>
      </c>
      <c r="J9" s="24" t="s">
        <v>35</v>
      </c>
      <c r="K9" s="24" t="s">
        <v>36</v>
      </c>
      <c r="L9" s="24" t="s">
        <v>10</v>
      </c>
      <c r="M9" s="24" t="s">
        <v>37</v>
      </c>
      <c r="N9" s="24" t="s">
        <v>38</v>
      </c>
      <c r="O9" s="24" t="s">
        <v>11</v>
      </c>
      <c r="P9" s="24" t="s">
        <v>10</v>
      </c>
    </row>
    <row r="10" spans="1:16" ht="16.5" thickTop="1" x14ac:dyDescent="0.25">
      <c r="A10" s="25">
        <v>1</v>
      </c>
      <c r="B10" s="26" t="s">
        <v>39</v>
      </c>
      <c r="C10" s="26" t="s">
        <v>128</v>
      </c>
      <c r="D10" s="28">
        <v>82</v>
      </c>
      <c r="E10" s="27"/>
      <c r="F10" s="29">
        <v>0.14000000000000001</v>
      </c>
      <c r="G10" s="26" t="s">
        <v>758</v>
      </c>
      <c r="H10" s="26" t="s">
        <v>967</v>
      </c>
      <c r="I10" s="26" t="s">
        <v>101</v>
      </c>
      <c r="J10" s="28">
        <v>1</v>
      </c>
      <c r="K10" s="26" t="s">
        <v>473</v>
      </c>
      <c r="L10" s="30">
        <v>0.14000000000000001</v>
      </c>
      <c r="M10" s="31" t="s">
        <v>63</v>
      </c>
      <c r="N10" s="26" t="s">
        <v>673</v>
      </c>
      <c r="O10" s="30">
        <v>0.65</v>
      </c>
      <c r="P10" s="30">
        <v>1</v>
      </c>
    </row>
    <row r="11" spans="1:16" x14ac:dyDescent="0.25">
      <c r="A11" s="25">
        <f t="shared" ref="A11:A19" si="0">A10+1</f>
        <v>2</v>
      </c>
      <c r="B11" s="27"/>
      <c r="C11" s="27"/>
      <c r="D11" s="28">
        <v>1803</v>
      </c>
      <c r="E11" s="27"/>
      <c r="F11" s="29">
        <v>0.15</v>
      </c>
      <c r="G11" s="26" t="s">
        <v>968</v>
      </c>
      <c r="H11" s="26" t="s">
        <v>969</v>
      </c>
      <c r="I11" s="26" t="s">
        <v>101</v>
      </c>
      <c r="J11" s="28">
        <v>1</v>
      </c>
      <c r="K11" s="26" t="s">
        <v>53</v>
      </c>
      <c r="L11" s="30">
        <v>0.15</v>
      </c>
      <c r="M11" s="31" t="s">
        <v>63</v>
      </c>
      <c r="N11" s="26" t="s">
        <v>970</v>
      </c>
      <c r="O11" s="30">
        <v>0.38</v>
      </c>
      <c r="P11" s="30">
        <v>2</v>
      </c>
    </row>
    <row r="12" spans="1:16" x14ac:dyDescent="0.25">
      <c r="A12" s="25">
        <f t="shared" si="0"/>
        <v>3</v>
      </c>
      <c r="B12" s="27"/>
      <c r="C12" s="27"/>
      <c r="D12" s="109" t="s">
        <v>971</v>
      </c>
      <c r="E12" s="27"/>
      <c r="F12" s="29">
        <v>0.15</v>
      </c>
      <c r="G12" s="26" t="s">
        <v>972</v>
      </c>
      <c r="H12" s="26" t="s">
        <v>973</v>
      </c>
      <c r="I12" s="26" t="s">
        <v>101</v>
      </c>
      <c r="J12" s="28">
        <v>4</v>
      </c>
      <c r="K12" s="26" t="s">
        <v>631</v>
      </c>
      <c r="L12" s="30">
        <v>0.6</v>
      </c>
      <c r="M12" s="31" t="s">
        <v>63</v>
      </c>
      <c r="N12" s="26" t="s">
        <v>760</v>
      </c>
      <c r="O12" s="30">
        <v>0.82</v>
      </c>
      <c r="P12" s="30">
        <v>2</v>
      </c>
    </row>
    <row r="13" spans="1:16" x14ac:dyDescent="0.25">
      <c r="A13" s="25">
        <f t="shared" si="0"/>
        <v>4</v>
      </c>
      <c r="B13" s="27"/>
      <c r="C13" s="27"/>
      <c r="D13" s="28">
        <v>1742</v>
      </c>
      <c r="E13" s="26" t="s">
        <v>86</v>
      </c>
      <c r="F13" s="29">
        <v>0.15</v>
      </c>
      <c r="G13" s="26" t="s">
        <v>974</v>
      </c>
      <c r="H13" s="26" t="s">
        <v>975</v>
      </c>
      <c r="I13" s="26" t="s">
        <v>101</v>
      </c>
      <c r="J13" s="28">
        <v>10</v>
      </c>
      <c r="K13" s="26" t="s">
        <v>976</v>
      </c>
      <c r="L13" s="30">
        <v>1.5</v>
      </c>
      <c r="M13" s="31" t="s">
        <v>63</v>
      </c>
      <c r="N13" s="26" t="s">
        <v>977</v>
      </c>
      <c r="O13" s="30">
        <v>1.72</v>
      </c>
      <c r="P13" s="30">
        <v>2.5</v>
      </c>
    </row>
    <row r="14" spans="1:16" x14ac:dyDescent="0.25">
      <c r="A14" s="25">
        <f t="shared" si="0"/>
        <v>5</v>
      </c>
      <c r="B14" s="27"/>
      <c r="C14" s="27"/>
      <c r="D14" s="28">
        <v>1804</v>
      </c>
      <c r="E14" s="27"/>
      <c r="F14" s="29">
        <v>0.15</v>
      </c>
      <c r="G14" s="26" t="s">
        <v>978</v>
      </c>
      <c r="H14" s="26" t="s">
        <v>979</v>
      </c>
      <c r="I14" s="26" t="s">
        <v>101</v>
      </c>
      <c r="J14" s="28">
        <v>1</v>
      </c>
      <c r="K14" s="26" t="s">
        <v>53</v>
      </c>
      <c r="L14" s="30">
        <v>0.15</v>
      </c>
      <c r="M14" s="31" t="s">
        <v>63</v>
      </c>
      <c r="N14" s="26" t="s">
        <v>678</v>
      </c>
      <c r="O14" s="30">
        <v>0.38</v>
      </c>
      <c r="P14" s="30">
        <v>2</v>
      </c>
    </row>
    <row r="15" spans="1:16" x14ac:dyDescent="0.25">
      <c r="A15" s="25">
        <f t="shared" si="0"/>
        <v>6</v>
      </c>
      <c r="B15" s="27"/>
      <c r="C15" s="27"/>
      <c r="D15" s="109" t="s">
        <v>980</v>
      </c>
      <c r="E15" s="27"/>
      <c r="F15" s="29">
        <v>0.15</v>
      </c>
      <c r="G15" s="26" t="s">
        <v>981</v>
      </c>
      <c r="H15" s="26" t="s">
        <v>982</v>
      </c>
      <c r="I15" s="26" t="s">
        <v>101</v>
      </c>
      <c r="J15" s="28">
        <v>6</v>
      </c>
      <c r="K15" s="26" t="s">
        <v>983</v>
      </c>
      <c r="L15" s="30">
        <v>0.9</v>
      </c>
      <c r="M15" s="31" t="s">
        <v>63</v>
      </c>
      <c r="N15" s="26" t="s">
        <v>564</v>
      </c>
      <c r="O15" s="30">
        <v>1.1200000000000001</v>
      </c>
      <c r="P15" s="30">
        <v>2.5</v>
      </c>
    </row>
    <row r="16" spans="1:16" x14ac:dyDescent="0.25">
      <c r="A16" s="25">
        <f t="shared" si="0"/>
        <v>7</v>
      </c>
      <c r="B16" s="27"/>
      <c r="C16" s="27"/>
      <c r="D16" s="109" t="s">
        <v>984</v>
      </c>
      <c r="E16" s="27"/>
      <c r="F16" s="29">
        <v>0.15</v>
      </c>
      <c r="G16" s="26" t="s">
        <v>981</v>
      </c>
      <c r="H16" s="26" t="s">
        <v>982</v>
      </c>
      <c r="I16" s="26" t="s">
        <v>67</v>
      </c>
      <c r="J16" s="28">
        <v>2</v>
      </c>
      <c r="K16" s="26" t="s">
        <v>854</v>
      </c>
      <c r="L16" s="30">
        <v>0.3</v>
      </c>
      <c r="M16" s="31" t="s">
        <v>63</v>
      </c>
      <c r="N16" s="26" t="s">
        <v>564</v>
      </c>
      <c r="O16" s="30">
        <v>0.62</v>
      </c>
      <c r="P16" s="30">
        <v>2</v>
      </c>
    </row>
    <row r="17" spans="1:16" x14ac:dyDescent="0.25">
      <c r="A17" s="25">
        <f t="shared" si="0"/>
        <v>8</v>
      </c>
      <c r="B17" s="27"/>
      <c r="C17" s="27"/>
      <c r="D17" s="109" t="s">
        <v>985</v>
      </c>
      <c r="E17" s="27"/>
      <c r="F17" s="29">
        <v>0.15</v>
      </c>
      <c r="G17" s="26" t="s">
        <v>981</v>
      </c>
      <c r="H17" s="26" t="s">
        <v>982</v>
      </c>
      <c r="I17" s="26" t="s">
        <v>67</v>
      </c>
      <c r="J17" s="28">
        <v>2</v>
      </c>
      <c r="K17" s="26" t="s">
        <v>854</v>
      </c>
      <c r="L17" s="30">
        <v>0.3</v>
      </c>
      <c r="M17" s="31" t="s">
        <v>63</v>
      </c>
      <c r="N17" s="26" t="s">
        <v>564</v>
      </c>
      <c r="O17" s="30">
        <v>0.62</v>
      </c>
      <c r="P17" s="30">
        <v>2</v>
      </c>
    </row>
    <row r="18" spans="1:16" x14ac:dyDescent="0.25">
      <c r="A18" s="25">
        <f t="shared" si="0"/>
        <v>9</v>
      </c>
      <c r="B18" s="27"/>
      <c r="C18" s="27"/>
      <c r="D18" s="109" t="s">
        <v>986</v>
      </c>
      <c r="E18" s="27"/>
      <c r="F18" s="29">
        <v>0.15</v>
      </c>
      <c r="G18" s="26" t="s">
        <v>981</v>
      </c>
      <c r="H18" s="26" t="s">
        <v>982</v>
      </c>
      <c r="I18" s="26" t="s">
        <v>67</v>
      </c>
      <c r="J18" s="28">
        <v>2</v>
      </c>
      <c r="K18" s="26" t="s">
        <v>854</v>
      </c>
      <c r="L18" s="30">
        <v>0.3</v>
      </c>
      <c r="M18" s="31" t="s">
        <v>63</v>
      </c>
      <c r="N18" s="26" t="s">
        <v>564</v>
      </c>
      <c r="O18" s="30">
        <v>0.62</v>
      </c>
      <c r="P18" s="30">
        <v>2</v>
      </c>
    </row>
    <row r="19" spans="1:16" x14ac:dyDescent="0.25">
      <c r="A19" s="25">
        <f t="shared" si="0"/>
        <v>10</v>
      </c>
      <c r="B19" s="26" t="s">
        <v>86</v>
      </c>
      <c r="C19" s="27"/>
      <c r="D19" s="28">
        <v>1811</v>
      </c>
      <c r="E19" s="27"/>
      <c r="F19" s="29">
        <v>0.01</v>
      </c>
      <c r="G19" s="26" t="s">
        <v>987</v>
      </c>
      <c r="H19" s="26" t="s">
        <v>988</v>
      </c>
      <c r="I19" s="26" t="s">
        <v>101</v>
      </c>
      <c r="J19" s="28">
        <v>2</v>
      </c>
      <c r="K19" s="26" t="s">
        <v>989</v>
      </c>
      <c r="L19" s="30">
        <v>0.15</v>
      </c>
      <c r="M19" s="31" t="s">
        <v>63</v>
      </c>
      <c r="N19" s="26" t="s">
        <v>64</v>
      </c>
      <c r="O19" s="30">
        <v>0.38</v>
      </c>
      <c r="P19" s="30">
        <v>1</v>
      </c>
    </row>
    <row r="20" spans="1:16" x14ac:dyDescent="0.25">
      <c r="A20" s="79" t="s">
        <v>39</v>
      </c>
      <c r="B20" s="26" t="s">
        <v>200</v>
      </c>
      <c r="C20" s="27"/>
      <c r="D20" s="28">
        <v>1596</v>
      </c>
      <c r="E20" s="27"/>
      <c r="F20" s="29">
        <v>0.13</v>
      </c>
      <c r="G20" s="26" t="s">
        <v>990</v>
      </c>
      <c r="H20" s="27"/>
      <c r="I20" s="26" t="s">
        <v>39</v>
      </c>
      <c r="J20" s="28">
        <v>1</v>
      </c>
      <c r="K20" s="26" t="s">
        <v>53</v>
      </c>
      <c r="L20" s="33" t="s">
        <v>39</v>
      </c>
      <c r="M20" s="26" t="s">
        <v>39</v>
      </c>
      <c r="N20" s="27"/>
      <c r="O20" s="30"/>
      <c r="P20" s="30"/>
    </row>
    <row r="21" spans="1:16" x14ac:dyDescent="0.25">
      <c r="A21" s="25">
        <v>11</v>
      </c>
      <c r="B21" s="27"/>
      <c r="C21" s="27"/>
      <c r="D21" s="28">
        <v>1811</v>
      </c>
      <c r="E21" s="27"/>
      <c r="F21" s="29">
        <v>0.01</v>
      </c>
      <c r="G21" s="26" t="s">
        <v>987</v>
      </c>
      <c r="H21" s="26" t="s">
        <v>988</v>
      </c>
      <c r="I21" s="26" t="s">
        <v>67</v>
      </c>
      <c r="J21" s="28">
        <v>15</v>
      </c>
      <c r="K21" s="85" t="s">
        <v>991</v>
      </c>
      <c r="L21" s="30">
        <v>0.15</v>
      </c>
      <c r="M21" s="31" t="s">
        <v>63</v>
      </c>
      <c r="N21" s="26" t="s">
        <v>64</v>
      </c>
      <c r="O21" s="30">
        <v>0.48</v>
      </c>
      <c r="P21" s="30">
        <v>1</v>
      </c>
    </row>
    <row r="22" spans="1:16" x14ac:dyDescent="0.25">
      <c r="A22" s="25">
        <f t="shared" ref="A22:A28" si="1">A21+1</f>
        <v>12</v>
      </c>
      <c r="B22" s="27"/>
      <c r="C22" s="26" t="s">
        <v>128</v>
      </c>
      <c r="D22" s="28">
        <v>83</v>
      </c>
      <c r="E22" s="27"/>
      <c r="F22" s="29">
        <v>0.1</v>
      </c>
      <c r="G22" s="26" t="s">
        <v>992</v>
      </c>
      <c r="H22" s="26" t="s">
        <v>993</v>
      </c>
      <c r="I22" s="26" t="s">
        <v>101</v>
      </c>
      <c r="J22" s="28">
        <v>1</v>
      </c>
      <c r="K22" s="26" t="s">
        <v>473</v>
      </c>
      <c r="L22" s="30">
        <v>0.1</v>
      </c>
      <c r="M22" s="31" t="s">
        <v>63</v>
      </c>
      <c r="N22" s="26" t="s">
        <v>275</v>
      </c>
      <c r="O22" s="30">
        <v>0.65</v>
      </c>
      <c r="P22" s="30">
        <v>1.5</v>
      </c>
    </row>
    <row r="23" spans="1:16" x14ac:dyDescent="0.25">
      <c r="A23" s="25">
        <f t="shared" si="1"/>
        <v>13</v>
      </c>
      <c r="B23" s="27"/>
      <c r="C23" s="27"/>
      <c r="D23" s="28">
        <v>1821</v>
      </c>
      <c r="E23" s="27"/>
      <c r="F23" s="29">
        <v>0.15</v>
      </c>
      <c r="G23" s="26" t="s">
        <v>994</v>
      </c>
      <c r="H23" s="26" t="s">
        <v>995</v>
      </c>
      <c r="I23" s="26" t="s">
        <v>101</v>
      </c>
      <c r="J23" s="28">
        <v>1</v>
      </c>
      <c r="K23" s="26" t="s">
        <v>53</v>
      </c>
      <c r="L23" s="30">
        <v>0.15</v>
      </c>
      <c r="M23" s="31" t="s">
        <v>63</v>
      </c>
      <c r="N23" s="26" t="s">
        <v>564</v>
      </c>
      <c r="O23" s="30">
        <v>0.38</v>
      </c>
      <c r="P23" s="30">
        <v>1</v>
      </c>
    </row>
    <row r="24" spans="1:16" x14ac:dyDescent="0.25">
      <c r="A24" s="25">
        <f t="shared" si="1"/>
        <v>14</v>
      </c>
      <c r="B24" s="27"/>
      <c r="C24" s="27"/>
      <c r="D24" s="28">
        <v>1821</v>
      </c>
      <c r="E24" s="27"/>
      <c r="F24" s="29">
        <v>0.15</v>
      </c>
      <c r="G24" s="26" t="s">
        <v>994</v>
      </c>
      <c r="H24" s="26" t="s">
        <v>995</v>
      </c>
      <c r="I24" s="26" t="s">
        <v>67</v>
      </c>
      <c r="J24" s="28">
        <v>1</v>
      </c>
      <c r="K24" s="26" t="s">
        <v>53</v>
      </c>
      <c r="L24" s="30">
        <v>0.15</v>
      </c>
      <c r="M24" s="31" t="s">
        <v>63</v>
      </c>
      <c r="N24" s="26" t="s">
        <v>564</v>
      </c>
      <c r="O24" s="30">
        <v>0.48</v>
      </c>
      <c r="P24" s="30">
        <v>1</v>
      </c>
    </row>
    <row r="25" spans="1:16" x14ac:dyDescent="0.25">
      <c r="A25" s="25">
        <f t="shared" si="1"/>
        <v>15</v>
      </c>
      <c r="B25" s="27"/>
      <c r="C25" s="26" t="s">
        <v>63</v>
      </c>
      <c r="D25" s="28">
        <v>597</v>
      </c>
      <c r="E25" s="27"/>
      <c r="F25" s="29">
        <v>0.15</v>
      </c>
      <c r="G25" s="26" t="s">
        <v>996</v>
      </c>
      <c r="H25" s="26" t="s">
        <v>997</v>
      </c>
      <c r="I25" s="26" t="s">
        <v>101</v>
      </c>
      <c r="J25" s="28">
        <v>1</v>
      </c>
      <c r="K25" s="26" t="s">
        <v>199</v>
      </c>
      <c r="L25" s="30">
        <v>0.15</v>
      </c>
      <c r="M25" s="31" t="s">
        <v>63</v>
      </c>
      <c r="N25" s="26" t="s">
        <v>102</v>
      </c>
      <c r="O25" s="30">
        <v>0.65</v>
      </c>
      <c r="P25" s="30">
        <v>1.25</v>
      </c>
    </row>
    <row r="26" spans="1:16" x14ac:dyDescent="0.25">
      <c r="A26" s="25">
        <f t="shared" si="1"/>
        <v>16</v>
      </c>
      <c r="B26" s="27"/>
      <c r="C26" s="27"/>
      <c r="D26" s="28">
        <v>1822</v>
      </c>
      <c r="E26" s="27"/>
      <c r="F26" s="29">
        <v>0.15</v>
      </c>
      <c r="G26" s="26" t="s">
        <v>998</v>
      </c>
      <c r="H26" s="26" t="s">
        <v>999</v>
      </c>
      <c r="I26" s="26" t="s">
        <v>67</v>
      </c>
      <c r="J26" s="28">
        <v>1</v>
      </c>
      <c r="K26" s="26" t="s">
        <v>53</v>
      </c>
      <c r="L26" s="30">
        <v>0.15</v>
      </c>
      <c r="M26" s="31" t="s">
        <v>63</v>
      </c>
      <c r="N26" s="26" t="s">
        <v>564</v>
      </c>
      <c r="O26" s="30">
        <v>0.48</v>
      </c>
      <c r="P26" s="30">
        <v>1</v>
      </c>
    </row>
    <row r="27" spans="1:16" x14ac:dyDescent="0.25">
      <c r="A27" s="25">
        <f t="shared" si="1"/>
        <v>17</v>
      </c>
      <c r="B27" s="27"/>
      <c r="C27" s="27"/>
      <c r="D27" s="28">
        <v>1823</v>
      </c>
      <c r="E27" s="27"/>
      <c r="F27" s="29">
        <v>0.15</v>
      </c>
      <c r="G27" s="26" t="s">
        <v>1000</v>
      </c>
      <c r="H27" s="26" t="s">
        <v>1001</v>
      </c>
      <c r="I27" s="26" t="s">
        <v>67</v>
      </c>
      <c r="J27" s="28">
        <v>1</v>
      </c>
      <c r="K27" s="26" t="s">
        <v>53</v>
      </c>
      <c r="L27" s="30">
        <v>0.15</v>
      </c>
      <c r="M27" s="31" t="s">
        <v>63</v>
      </c>
      <c r="N27" s="26" t="s">
        <v>1002</v>
      </c>
      <c r="O27" s="30">
        <v>0.48</v>
      </c>
      <c r="P27" s="30">
        <v>1</v>
      </c>
    </row>
    <row r="28" spans="1:16" x14ac:dyDescent="0.25">
      <c r="A28" s="25">
        <f t="shared" si="1"/>
        <v>18</v>
      </c>
      <c r="B28" s="26" t="s">
        <v>86</v>
      </c>
      <c r="C28" s="27"/>
      <c r="D28" s="28">
        <v>1813</v>
      </c>
      <c r="E28" s="27"/>
      <c r="F28" s="29">
        <v>3.5000000000000003E-2</v>
      </c>
      <c r="G28" s="26" t="s">
        <v>1003</v>
      </c>
      <c r="H28" s="26" t="s">
        <v>1004</v>
      </c>
      <c r="I28" s="26" t="s">
        <v>101</v>
      </c>
      <c r="J28" s="28">
        <v>3</v>
      </c>
      <c r="K28" s="26" t="s">
        <v>1005</v>
      </c>
      <c r="L28" s="30">
        <v>0.16</v>
      </c>
      <c r="M28" s="31" t="s">
        <v>63</v>
      </c>
      <c r="N28" s="26" t="s">
        <v>435</v>
      </c>
      <c r="O28" s="30">
        <v>0.38</v>
      </c>
      <c r="P28" s="30">
        <v>3</v>
      </c>
    </row>
    <row r="29" spans="1:16" x14ac:dyDescent="0.25">
      <c r="A29" s="79" t="s">
        <v>39</v>
      </c>
      <c r="B29" s="26" t="s">
        <v>200</v>
      </c>
      <c r="C29" s="27"/>
      <c r="D29" s="28">
        <v>1813</v>
      </c>
      <c r="E29" s="27"/>
      <c r="F29" s="29">
        <v>3.5000000000000003E-2</v>
      </c>
      <c r="G29" s="26" t="s">
        <v>1003</v>
      </c>
      <c r="H29" s="27"/>
      <c r="I29" s="26" t="s">
        <v>39</v>
      </c>
      <c r="J29" s="28">
        <v>2</v>
      </c>
      <c r="K29" s="26" t="s">
        <v>1006</v>
      </c>
      <c r="L29" s="30"/>
      <c r="M29" s="31" t="s">
        <v>63</v>
      </c>
      <c r="N29" s="27"/>
      <c r="O29" s="30"/>
      <c r="P29" s="30"/>
    </row>
    <row r="30" spans="1:16" x14ac:dyDescent="0.25">
      <c r="A30" s="25">
        <v>19</v>
      </c>
      <c r="B30" s="26" t="s">
        <v>86</v>
      </c>
      <c r="C30" s="26" t="s">
        <v>63</v>
      </c>
      <c r="D30" s="28">
        <v>590</v>
      </c>
      <c r="E30" s="27"/>
      <c r="F30" s="29">
        <v>3.5000000000000003E-2</v>
      </c>
      <c r="G30" s="26" t="s">
        <v>1007</v>
      </c>
      <c r="H30" s="26" t="s">
        <v>1004</v>
      </c>
      <c r="I30" s="26" t="s">
        <v>101</v>
      </c>
      <c r="J30" s="28">
        <v>1</v>
      </c>
      <c r="K30" s="26" t="s">
        <v>199</v>
      </c>
      <c r="L30" s="30">
        <v>0.15</v>
      </c>
      <c r="M30" s="31" t="s">
        <v>63</v>
      </c>
      <c r="N30" s="26" t="s">
        <v>435</v>
      </c>
      <c r="O30" s="30">
        <v>0.38</v>
      </c>
      <c r="P30" s="30">
        <v>1</v>
      </c>
    </row>
    <row r="31" spans="1:16" x14ac:dyDescent="0.25">
      <c r="A31" s="79" t="s">
        <v>39</v>
      </c>
      <c r="B31" s="26" t="s">
        <v>200</v>
      </c>
      <c r="C31" s="27"/>
      <c r="D31" s="28">
        <v>1813</v>
      </c>
      <c r="E31" s="27"/>
      <c r="F31" s="29">
        <v>3.5000000000000003E-2</v>
      </c>
      <c r="G31" s="26" t="s">
        <v>1003</v>
      </c>
      <c r="H31" s="27"/>
      <c r="I31" s="26" t="s">
        <v>39</v>
      </c>
      <c r="J31" s="28">
        <v>1</v>
      </c>
      <c r="K31" s="26" t="s">
        <v>148</v>
      </c>
      <c r="L31" s="30"/>
      <c r="M31" s="31" t="s">
        <v>63</v>
      </c>
      <c r="N31" s="27"/>
      <c r="O31" s="30"/>
      <c r="P31" s="30"/>
    </row>
    <row r="32" spans="1:16" x14ac:dyDescent="0.25">
      <c r="A32" s="79" t="s">
        <v>39</v>
      </c>
      <c r="B32" s="26" t="s">
        <v>1008</v>
      </c>
      <c r="C32" s="27"/>
      <c r="D32" s="28">
        <v>1615</v>
      </c>
      <c r="E32" s="26" t="s">
        <v>70</v>
      </c>
      <c r="F32" s="29">
        <v>8.4000000000000005E-2</v>
      </c>
      <c r="G32" s="26" t="s">
        <v>826</v>
      </c>
      <c r="H32" s="27"/>
      <c r="I32" s="26" t="s">
        <v>39</v>
      </c>
      <c r="J32" s="28">
        <v>1</v>
      </c>
      <c r="K32" s="26" t="s">
        <v>148</v>
      </c>
      <c r="L32" s="30"/>
      <c r="M32" s="31" t="s">
        <v>63</v>
      </c>
      <c r="N32" s="27"/>
      <c r="O32" s="30"/>
      <c r="P32" s="30"/>
    </row>
    <row r="33" spans="1:16" x14ac:dyDescent="0.25">
      <c r="A33" s="25">
        <v>20</v>
      </c>
      <c r="B33" s="27"/>
      <c r="C33" s="27"/>
      <c r="D33" s="28">
        <v>1824</v>
      </c>
      <c r="E33" s="27"/>
      <c r="F33" s="29">
        <v>0.15</v>
      </c>
      <c r="G33" s="26" t="s">
        <v>1009</v>
      </c>
      <c r="H33" s="26" t="s">
        <v>1010</v>
      </c>
      <c r="I33" s="26" t="s">
        <v>67</v>
      </c>
      <c r="J33" s="28">
        <v>1</v>
      </c>
      <c r="K33" s="26" t="s">
        <v>53</v>
      </c>
      <c r="L33" s="30">
        <v>0.15</v>
      </c>
      <c r="M33" s="31" t="s">
        <v>63</v>
      </c>
      <c r="N33" s="26" t="s">
        <v>1011</v>
      </c>
      <c r="O33" s="30">
        <v>0.38</v>
      </c>
      <c r="P33" s="30">
        <v>1.25</v>
      </c>
    </row>
    <row r="34" spans="1:16" x14ac:dyDescent="0.25">
      <c r="A34" s="25">
        <f t="shared" ref="A34:A93" si="2">A33+1</f>
        <v>21</v>
      </c>
      <c r="B34" s="27"/>
      <c r="C34" s="26" t="s">
        <v>128</v>
      </c>
      <c r="D34" s="28">
        <v>84</v>
      </c>
      <c r="E34" s="27"/>
      <c r="F34" s="29">
        <v>0.1</v>
      </c>
      <c r="G34" s="26" t="s">
        <v>1012</v>
      </c>
      <c r="H34" s="26" t="s">
        <v>1013</v>
      </c>
      <c r="I34" s="26" t="s">
        <v>67</v>
      </c>
      <c r="J34" s="28">
        <v>1</v>
      </c>
      <c r="K34" s="26" t="s">
        <v>473</v>
      </c>
      <c r="L34" s="30">
        <v>0.1</v>
      </c>
      <c r="M34" s="31" t="s">
        <v>63</v>
      </c>
      <c r="N34" s="26" t="s">
        <v>1014</v>
      </c>
      <c r="O34" s="30">
        <v>0.65</v>
      </c>
      <c r="P34" s="30">
        <v>1</v>
      </c>
    </row>
    <row r="35" spans="1:16" x14ac:dyDescent="0.25">
      <c r="A35" s="25">
        <f t="shared" si="2"/>
        <v>22</v>
      </c>
      <c r="B35" s="27"/>
      <c r="C35" s="27"/>
      <c r="D35" s="28">
        <v>1825</v>
      </c>
      <c r="E35" s="27"/>
      <c r="F35" s="29">
        <v>0.15</v>
      </c>
      <c r="G35" s="26" t="s">
        <v>1015</v>
      </c>
      <c r="H35" s="26" t="s">
        <v>1016</v>
      </c>
      <c r="I35" s="26" t="s">
        <v>67</v>
      </c>
      <c r="J35" s="28">
        <v>1</v>
      </c>
      <c r="K35" s="26" t="s">
        <v>53</v>
      </c>
      <c r="L35" s="30">
        <v>0.15</v>
      </c>
      <c r="M35" s="31" t="s">
        <v>63</v>
      </c>
      <c r="N35" s="26" t="s">
        <v>564</v>
      </c>
      <c r="O35" s="30">
        <v>0.5</v>
      </c>
      <c r="P35" s="30">
        <v>1.5</v>
      </c>
    </row>
    <row r="36" spans="1:16" x14ac:dyDescent="0.25">
      <c r="A36" s="25">
        <f t="shared" si="2"/>
        <v>23</v>
      </c>
      <c r="B36" s="27"/>
      <c r="C36" s="27"/>
      <c r="D36" s="28">
        <v>1826</v>
      </c>
      <c r="E36" s="27"/>
      <c r="F36" s="29">
        <v>0.15</v>
      </c>
      <c r="G36" s="26" t="s">
        <v>1017</v>
      </c>
      <c r="H36" s="26" t="s">
        <v>1018</v>
      </c>
      <c r="I36" s="26" t="s">
        <v>67</v>
      </c>
      <c r="J36" s="28">
        <v>1</v>
      </c>
      <c r="K36" s="26" t="s">
        <v>53</v>
      </c>
      <c r="L36" s="30">
        <v>0.15</v>
      </c>
      <c r="M36" s="31" t="s">
        <v>63</v>
      </c>
      <c r="N36" s="26" t="s">
        <v>319</v>
      </c>
      <c r="O36" s="30">
        <v>0.5</v>
      </c>
      <c r="P36" s="30">
        <v>1</v>
      </c>
    </row>
    <row r="37" spans="1:16" x14ac:dyDescent="0.25">
      <c r="A37" s="25">
        <f t="shared" si="2"/>
        <v>24</v>
      </c>
      <c r="B37" s="27"/>
      <c r="C37" s="27"/>
      <c r="D37" s="109" t="s">
        <v>1019</v>
      </c>
      <c r="E37" s="27"/>
      <c r="F37" s="29">
        <v>0.15</v>
      </c>
      <c r="G37" s="26" t="s">
        <v>1020</v>
      </c>
      <c r="H37" s="26" t="s">
        <v>1021</v>
      </c>
      <c r="I37" s="26" t="s">
        <v>67</v>
      </c>
      <c r="J37" s="28">
        <v>4</v>
      </c>
      <c r="K37" s="26" t="s">
        <v>631</v>
      </c>
      <c r="L37" s="30">
        <v>0.6</v>
      </c>
      <c r="M37" s="31" t="s">
        <v>63</v>
      </c>
      <c r="N37" s="26" t="s">
        <v>570</v>
      </c>
      <c r="O37" s="30">
        <v>0.95</v>
      </c>
      <c r="P37" s="30">
        <v>2</v>
      </c>
    </row>
    <row r="38" spans="1:16" x14ac:dyDescent="0.25">
      <c r="A38" s="25">
        <f t="shared" si="2"/>
        <v>25</v>
      </c>
      <c r="B38" s="27"/>
      <c r="C38" s="27"/>
      <c r="D38" s="28">
        <v>1831</v>
      </c>
      <c r="E38" s="27"/>
      <c r="F38" s="29">
        <v>0.15</v>
      </c>
      <c r="G38" s="26" t="s">
        <v>1022</v>
      </c>
      <c r="H38" s="26" t="s">
        <v>1023</v>
      </c>
      <c r="I38" s="26" t="s">
        <v>67</v>
      </c>
      <c r="J38" s="28">
        <v>1</v>
      </c>
      <c r="K38" s="26" t="s">
        <v>53</v>
      </c>
      <c r="L38" s="30">
        <v>0.15</v>
      </c>
      <c r="M38" s="31" t="s">
        <v>63</v>
      </c>
      <c r="N38" s="26" t="s">
        <v>564</v>
      </c>
      <c r="O38" s="30">
        <v>0.5</v>
      </c>
      <c r="P38" s="30">
        <v>1</v>
      </c>
    </row>
    <row r="39" spans="1:16" x14ac:dyDescent="0.25">
      <c r="A39" s="25">
        <f t="shared" si="2"/>
        <v>26</v>
      </c>
      <c r="B39" s="27"/>
      <c r="C39" s="27"/>
      <c r="D39" s="28">
        <v>1832</v>
      </c>
      <c r="E39" s="27"/>
      <c r="F39" s="29">
        <v>0.15</v>
      </c>
      <c r="G39" s="26" t="s">
        <v>1024</v>
      </c>
      <c r="H39" s="26" t="s">
        <v>1025</v>
      </c>
      <c r="I39" s="26" t="s">
        <v>67</v>
      </c>
      <c r="J39" s="28">
        <v>1</v>
      </c>
      <c r="K39" s="26" t="s">
        <v>53</v>
      </c>
      <c r="L39" s="30">
        <v>0.15</v>
      </c>
      <c r="M39" s="31" t="s">
        <v>63</v>
      </c>
      <c r="N39" s="26" t="s">
        <v>1026</v>
      </c>
      <c r="O39" s="30">
        <v>0.5</v>
      </c>
      <c r="P39" s="30">
        <v>1</v>
      </c>
    </row>
    <row r="40" spans="1:16" x14ac:dyDescent="0.25">
      <c r="A40" s="25">
        <f t="shared" si="2"/>
        <v>27</v>
      </c>
      <c r="B40" s="27"/>
      <c r="C40" s="27"/>
      <c r="D40" s="28">
        <v>1833</v>
      </c>
      <c r="E40" s="27"/>
      <c r="F40" s="29">
        <v>0.15</v>
      </c>
      <c r="G40" s="26" t="s">
        <v>1027</v>
      </c>
      <c r="H40" s="26" t="s">
        <v>1028</v>
      </c>
      <c r="I40" s="26" t="s">
        <v>67</v>
      </c>
      <c r="J40" s="28">
        <v>1</v>
      </c>
      <c r="K40" s="26" t="s">
        <v>53</v>
      </c>
      <c r="L40" s="30">
        <v>0.15</v>
      </c>
      <c r="M40" s="31" t="s">
        <v>63</v>
      </c>
      <c r="N40" s="26" t="s">
        <v>1029</v>
      </c>
      <c r="O40" s="30">
        <v>0.5</v>
      </c>
      <c r="P40" s="30">
        <v>1.5</v>
      </c>
    </row>
    <row r="41" spans="1:16" x14ac:dyDescent="0.25">
      <c r="A41" s="25">
        <f t="shared" si="2"/>
        <v>28</v>
      </c>
      <c r="B41" s="27"/>
      <c r="C41" s="26" t="s">
        <v>63</v>
      </c>
      <c r="D41" s="28">
        <v>598</v>
      </c>
      <c r="E41" s="26" t="s">
        <v>39</v>
      </c>
      <c r="F41" s="29">
        <v>0.15</v>
      </c>
      <c r="G41" s="26" t="s">
        <v>1030</v>
      </c>
      <c r="H41" s="26" t="s">
        <v>1031</v>
      </c>
      <c r="I41" s="26" t="s">
        <v>101</v>
      </c>
      <c r="J41" s="28">
        <v>1</v>
      </c>
      <c r="K41" s="26" t="s">
        <v>199</v>
      </c>
      <c r="L41" s="30">
        <v>0.15</v>
      </c>
      <c r="M41" s="31" t="s">
        <v>63</v>
      </c>
      <c r="N41" s="26" t="s">
        <v>1014</v>
      </c>
      <c r="O41" s="30">
        <v>0.65</v>
      </c>
      <c r="P41" s="30">
        <v>1</v>
      </c>
    </row>
    <row r="42" spans="1:16" x14ac:dyDescent="0.25">
      <c r="A42" s="25">
        <f t="shared" si="2"/>
        <v>29</v>
      </c>
      <c r="B42" s="27"/>
      <c r="C42" s="27"/>
      <c r="D42" s="109" t="s">
        <v>1032</v>
      </c>
      <c r="E42" s="27"/>
      <c r="F42" s="29">
        <v>0.15</v>
      </c>
      <c r="G42" s="26" t="s">
        <v>1033</v>
      </c>
      <c r="H42" s="26" t="s">
        <v>1034</v>
      </c>
      <c r="I42" s="26" t="s">
        <v>67</v>
      </c>
      <c r="J42" s="28">
        <v>4</v>
      </c>
      <c r="K42" s="26" t="s">
        <v>631</v>
      </c>
      <c r="L42" s="30">
        <v>0.6</v>
      </c>
      <c r="M42" s="31" t="s">
        <v>63</v>
      </c>
      <c r="N42" s="26" t="s">
        <v>1035</v>
      </c>
      <c r="O42" s="30">
        <v>0.95</v>
      </c>
      <c r="P42" s="30">
        <v>2</v>
      </c>
    </row>
    <row r="43" spans="1:16" x14ac:dyDescent="0.25">
      <c r="A43" s="25">
        <f t="shared" si="2"/>
        <v>30</v>
      </c>
      <c r="B43" s="27"/>
      <c r="C43" s="26" t="s">
        <v>128</v>
      </c>
      <c r="D43" s="28">
        <v>85</v>
      </c>
      <c r="E43" s="27"/>
      <c r="F43" s="29">
        <v>0.1</v>
      </c>
      <c r="G43" s="26" t="s">
        <v>1036</v>
      </c>
      <c r="H43" s="26" t="s">
        <v>1037</v>
      </c>
      <c r="I43" s="26" t="s">
        <v>101</v>
      </c>
      <c r="J43" s="28">
        <v>1</v>
      </c>
      <c r="K43" s="26" t="s">
        <v>473</v>
      </c>
      <c r="L43" s="30">
        <v>0.1</v>
      </c>
      <c r="M43" s="31" t="s">
        <v>63</v>
      </c>
      <c r="N43" s="26" t="s">
        <v>1038</v>
      </c>
      <c r="O43" s="30">
        <v>0.65</v>
      </c>
      <c r="P43" s="30">
        <v>1.5</v>
      </c>
    </row>
    <row r="44" spans="1:16" x14ac:dyDescent="0.25">
      <c r="A44" s="25">
        <f t="shared" si="2"/>
        <v>31</v>
      </c>
      <c r="B44" s="27"/>
      <c r="C44" s="27"/>
      <c r="D44" s="109" t="s">
        <v>1039</v>
      </c>
      <c r="E44" s="27"/>
      <c r="F44" s="29">
        <v>0.15</v>
      </c>
      <c r="G44" s="26" t="s">
        <v>1040</v>
      </c>
      <c r="H44" s="26" t="s">
        <v>1041</v>
      </c>
      <c r="I44" s="26" t="s">
        <v>67</v>
      </c>
      <c r="J44" s="28">
        <v>4</v>
      </c>
      <c r="K44" s="26" t="s">
        <v>631</v>
      </c>
      <c r="L44" s="30">
        <v>0.6</v>
      </c>
      <c r="M44" s="31" t="s">
        <v>63</v>
      </c>
      <c r="N44" s="26" t="s">
        <v>64</v>
      </c>
      <c r="O44" s="30">
        <v>0.95</v>
      </c>
      <c r="P44" s="30">
        <v>1.75</v>
      </c>
    </row>
    <row r="45" spans="1:16" x14ac:dyDescent="0.25">
      <c r="A45" s="25">
        <f t="shared" si="2"/>
        <v>32</v>
      </c>
      <c r="B45" s="27"/>
      <c r="C45" s="26" t="s">
        <v>63</v>
      </c>
      <c r="D45" s="28">
        <v>599</v>
      </c>
      <c r="E45" s="27"/>
      <c r="F45" s="29">
        <v>0.15</v>
      </c>
      <c r="G45" s="26" t="s">
        <v>1042</v>
      </c>
      <c r="H45" s="26" t="s">
        <v>1043</v>
      </c>
      <c r="I45" s="26" t="s">
        <v>101</v>
      </c>
      <c r="J45" s="28">
        <v>1</v>
      </c>
      <c r="K45" s="26" t="s">
        <v>199</v>
      </c>
      <c r="L45" s="30">
        <v>0.15</v>
      </c>
      <c r="M45" s="31" t="s">
        <v>63</v>
      </c>
      <c r="N45" s="26" t="s">
        <v>1044</v>
      </c>
      <c r="O45" s="30">
        <v>0.65</v>
      </c>
      <c r="P45" s="30">
        <v>1</v>
      </c>
    </row>
    <row r="46" spans="1:16" x14ac:dyDescent="0.25">
      <c r="A46" s="25">
        <f t="shared" si="2"/>
        <v>33</v>
      </c>
      <c r="B46" s="27"/>
      <c r="C46" s="26" t="s">
        <v>70</v>
      </c>
      <c r="D46" s="28">
        <v>98</v>
      </c>
      <c r="E46" s="27"/>
      <c r="F46" s="29">
        <v>0.4</v>
      </c>
      <c r="G46" s="26" t="s">
        <v>1045</v>
      </c>
      <c r="H46" s="26" t="s">
        <v>1046</v>
      </c>
      <c r="I46" s="26" t="s">
        <v>67</v>
      </c>
      <c r="J46" s="28">
        <v>1</v>
      </c>
      <c r="K46" s="26" t="s">
        <v>53</v>
      </c>
      <c r="L46" s="30">
        <v>0.4</v>
      </c>
      <c r="M46" s="31" t="s">
        <v>63</v>
      </c>
      <c r="N46" s="26" t="s">
        <v>564</v>
      </c>
      <c r="O46" s="30">
        <v>0.75</v>
      </c>
      <c r="P46" s="30">
        <v>1.5</v>
      </c>
    </row>
    <row r="47" spans="1:16" x14ac:dyDescent="0.25">
      <c r="A47" s="25">
        <f t="shared" si="2"/>
        <v>34</v>
      </c>
      <c r="B47" s="27"/>
      <c r="C47" s="27"/>
      <c r="D47" s="28">
        <v>1842</v>
      </c>
      <c r="E47" s="27"/>
      <c r="F47" s="29">
        <v>0.15</v>
      </c>
      <c r="G47" s="26" t="s">
        <v>939</v>
      </c>
      <c r="H47" s="26" t="s">
        <v>1047</v>
      </c>
      <c r="I47" s="26" t="s">
        <v>67</v>
      </c>
      <c r="J47" s="28">
        <v>1</v>
      </c>
      <c r="K47" s="26" t="s">
        <v>53</v>
      </c>
      <c r="L47" s="30">
        <v>0.15</v>
      </c>
      <c r="M47" s="31" t="s">
        <v>63</v>
      </c>
      <c r="N47" s="26" t="s">
        <v>564</v>
      </c>
      <c r="O47" s="30">
        <v>0.5</v>
      </c>
      <c r="P47" s="30">
        <v>1.25</v>
      </c>
    </row>
    <row r="48" spans="1:16" x14ac:dyDescent="0.25">
      <c r="A48" s="25">
        <f t="shared" si="2"/>
        <v>35</v>
      </c>
      <c r="B48" s="27"/>
      <c r="C48" s="27"/>
      <c r="D48" s="28">
        <v>1843</v>
      </c>
      <c r="E48" s="27"/>
      <c r="F48" s="29">
        <v>0.15</v>
      </c>
      <c r="G48" s="26" t="s">
        <v>941</v>
      </c>
      <c r="H48" s="26" t="s">
        <v>1047</v>
      </c>
      <c r="I48" s="26" t="s">
        <v>67</v>
      </c>
      <c r="J48" s="28">
        <v>1</v>
      </c>
      <c r="K48" s="26" t="s">
        <v>53</v>
      </c>
      <c r="L48" s="30">
        <v>0.15</v>
      </c>
      <c r="M48" s="31" t="s">
        <v>63</v>
      </c>
      <c r="N48" s="26" t="s">
        <v>1048</v>
      </c>
      <c r="O48" s="30">
        <v>0.5</v>
      </c>
      <c r="P48" s="30">
        <v>1.25</v>
      </c>
    </row>
    <row r="49" spans="1:16" x14ac:dyDescent="0.25">
      <c r="A49" s="25">
        <f t="shared" si="2"/>
        <v>36</v>
      </c>
      <c r="B49" s="27"/>
      <c r="C49" s="27"/>
      <c r="D49" s="28">
        <v>1843</v>
      </c>
      <c r="E49" s="27"/>
      <c r="F49" s="29">
        <v>0.15</v>
      </c>
      <c r="G49" s="26" t="s">
        <v>941</v>
      </c>
      <c r="H49" s="26" t="s">
        <v>1047</v>
      </c>
      <c r="I49" s="26" t="s">
        <v>67</v>
      </c>
      <c r="J49" s="28">
        <v>1</v>
      </c>
      <c r="K49" s="26" t="s">
        <v>53</v>
      </c>
      <c r="L49" s="30">
        <v>0.15</v>
      </c>
      <c r="M49" s="31" t="s">
        <v>63</v>
      </c>
      <c r="N49" s="26" t="s">
        <v>1048</v>
      </c>
      <c r="O49" s="30">
        <v>0.5</v>
      </c>
      <c r="P49" s="30">
        <v>1.25</v>
      </c>
    </row>
    <row r="50" spans="1:16" x14ac:dyDescent="0.25">
      <c r="A50" s="25">
        <f t="shared" si="2"/>
        <v>37</v>
      </c>
      <c r="B50" s="27"/>
      <c r="C50" s="26" t="s">
        <v>128</v>
      </c>
      <c r="D50" s="28">
        <v>86</v>
      </c>
      <c r="E50" s="27"/>
      <c r="F50" s="29">
        <v>0.19</v>
      </c>
      <c r="G50" s="26" t="s">
        <v>1049</v>
      </c>
      <c r="H50" s="26" t="s">
        <v>1050</v>
      </c>
      <c r="I50" s="26" t="s">
        <v>101</v>
      </c>
      <c r="J50" s="28">
        <v>1</v>
      </c>
      <c r="K50" s="26" t="s">
        <v>473</v>
      </c>
      <c r="L50" s="30">
        <v>0.1</v>
      </c>
      <c r="M50" s="31" t="s">
        <v>63</v>
      </c>
      <c r="N50" s="26" t="s">
        <v>1051</v>
      </c>
      <c r="O50" s="30">
        <v>0.65</v>
      </c>
      <c r="P50" s="30">
        <v>1</v>
      </c>
    </row>
    <row r="51" spans="1:16" x14ac:dyDescent="0.25">
      <c r="A51" s="25">
        <f t="shared" si="2"/>
        <v>38</v>
      </c>
      <c r="B51" s="27"/>
      <c r="C51" s="27"/>
      <c r="D51" s="28">
        <v>1859</v>
      </c>
      <c r="E51" s="27"/>
      <c r="F51" s="29">
        <v>0.19</v>
      </c>
      <c r="G51" s="26" t="s">
        <v>1052</v>
      </c>
      <c r="H51" s="26" t="s">
        <v>1053</v>
      </c>
      <c r="I51" s="26" t="s">
        <v>657</v>
      </c>
      <c r="J51" s="28">
        <v>1</v>
      </c>
      <c r="K51" s="26" t="s">
        <v>53</v>
      </c>
      <c r="L51" s="30">
        <v>0.19</v>
      </c>
      <c r="M51" s="31" t="s">
        <v>63</v>
      </c>
      <c r="N51" s="26" t="s">
        <v>1054</v>
      </c>
      <c r="O51" s="30">
        <v>1.2</v>
      </c>
      <c r="P51" s="30">
        <v>1.5</v>
      </c>
    </row>
    <row r="52" spans="1:16" x14ac:dyDescent="0.25">
      <c r="A52" s="25">
        <f t="shared" si="2"/>
        <v>39</v>
      </c>
      <c r="B52" s="27"/>
      <c r="C52" s="26" t="s">
        <v>223</v>
      </c>
      <c r="D52" s="28">
        <v>53</v>
      </c>
      <c r="E52" s="27"/>
      <c r="F52" s="29">
        <v>0.3</v>
      </c>
      <c r="G52" s="26" t="s">
        <v>1055</v>
      </c>
      <c r="H52" s="26" t="s">
        <v>1056</v>
      </c>
      <c r="I52" s="26" t="s">
        <v>101</v>
      </c>
      <c r="J52" s="28">
        <v>1</v>
      </c>
      <c r="K52" s="26" t="s">
        <v>288</v>
      </c>
      <c r="L52" s="30">
        <v>0.3</v>
      </c>
      <c r="M52" s="31" t="s">
        <v>63</v>
      </c>
      <c r="N52" s="26" t="s">
        <v>470</v>
      </c>
      <c r="O52" s="30">
        <v>0.75</v>
      </c>
      <c r="P52" s="30">
        <v>1.25</v>
      </c>
    </row>
    <row r="53" spans="1:16" x14ac:dyDescent="0.25">
      <c r="A53" s="25">
        <f t="shared" si="2"/>
        <v>40</v>
      </c>
      <c r="B53" s="27"/>
      <c r="C53" s="26" t="s">
        <v>70</v>
      </c>
      <c r="D53" s="28">
        <v>100</v>
      </c>
      <c r="E53" s="27"/>
      <c r="F53" s="29">
        <v>0.35</v>
      </c>
      <c r="G53" s="26" t="s">
        <v>1057</v>
      </c>
      <c r="H53" s="26" t="s">
        <v>1058</v>
      </c>
      <c r="I53" s="26" t="s">
        <v>657</v>
      </c>
      <c r="J53" s="28">
        <v>1</v>
      </c>
      <c r="K53" s="26" t="s">
        <v>53</v>
      </c>
      <c r="L53" s="30">
        <v>0.35</v>
      </c>
      <c r="M53" s="31" t="s">
        <v>63</v>
      </c>
      <c r="N53" s="26" t="s">
        <v>1059</v>
      </c>
      <c r="O53" s="30">
        <v>1.3</v>
      </c>
      <c r="P53" s="30">
        <v>1.5</v>
      </c>
    </row>
    <row r="54" spans="1:16" x14ac:dyDescent="0.25">
      <c r="A54" s="25">
        <f t="shared" si="2"/>
        <v>41</v>
      </c>
      <c r="B54" s="27"/>
      <c r="C54" s="26" t="s">
        <v>70</v>
      </c>
      <c r="D54" s="28">
        <v>99</v>
      </c>
      <c r="E54" s="27"/>
      <c r="F54" s="29">
        <v>0.28000000000000003</v>
      </c>
      <c r="G54" s="26" t="s">
        <v>1060</v>
      </c>
      <c r="H54" s="26" t="s">
        <v>1058</v>
      </c>
      <c r="I54" s="26" t="s">
        <v>657</v>
      </c>
      <c r="J54" s="28">
        <v>1</v>
      </c>
      <c r="K54" s="26" t="s">
        <v>53</v>
      </c>
      <c r="L54" s="30">
        <v>0.35</v>
      </c>
      <c r="M54" s="31" t="s">
        <v>63</v>
      </c>
      <c r="N54" s="26" t="s">
        <v>1059</v>
      </c>
      <c r="O54" s="30">
        <v>1.25</v>
      </c>
      <c r="P54" s="30">
        <v>2</v>
      </c>
    </row>
    <row r="55" spans="1:16" x14ac:dyDescent="0.25">
      <c r="A55" s="25">
        <f t="shared" si="2"/>
        <v>42</v>
      </c>
      <c r="B55" s="27"/>
      <c r="C55" s="27"/>
      <c r="D55" s="27"/>
      <c r="E55" s="27"/>
      <c r="F55" s="29"/>
      <c r="G55" s="27"/>
      <c r="H55" s="27"/>
      <c r="I55" s="27"/>
      <c r="J55" s="27"/>
      <c r="K55" s="27"/>
      <c r="L55" s="30"/>
      <c r="M55" s="27"/>
      <c r="N55" s="27"/>
      <c r="O55" s="30"/>
      <c r="P55" s="30"/>
    </row>
    <row r="56" spans="1:16" x14ac:dyDescent="0.25">
      <c r="A56" s="25">
        <f t="shared" si="2"/>
        <v>43</v>
      </c>
      <c r="B56" s="27"/>
      <c r="C56" s="27"/>
      <c r="D56" s="27"/>
      <c r="E56" s="27"/>
      <c r="F56" s="29"/>
      <c r="G56" s="27"/>
      <c r="H56" s="27"/>
      <c r="I56" s="27"/>
      <c r="J56" s="27"/>
      <c r="K56" s="27"/>
      <c r="L56" s="30"/>
      <c r="M56" s="27"/>
      <c r="N56" s="27"/>
      <c r="O56" s="30"/>
      <c r="P56" s="30"/>
    </row>
    <row r="57" spans="1:16" x14ac:dyDescent="0.25">
      <c r="A57" s="25">
        <f t="shared" si="2"/>
        <v>44</v>
      </c>
      <c r="B57" s="27"/>
      <c r="C57" s="27"/>
      <c r="D57" s="27"/>
      <c r="E57" s="27"/>
      <c r="F57" s="29"/>
      <c r="G57" s="27"/>
      <c r="H57" s="27"/>
      <c r="I57" s="27"/>
      <c r="J57" s="27"/>
      <c r="K57" s="27"/>
      <c r="L57" s="30"/>
      <c r="M57" s="27"/>
      <c r="N57" s="27"/>
      <c r="O57" s="30"/>
      <c r="P57" s="30"/>
    </row>
    <row r="58" spans="1:16" x14ac:dyDescent="0.25">
      <c r="A58" s="25">
        <f t="shared" si="2"/>
        <v>45</v>
      </c>
      <c r="B58" s="27"/>
      <c r="C58" s="27"/>
      <c r="D58" s="27"/>
      <c r="E58" s="27"/>
      <c r="F58" s="29"/>
      <c r="G58" s="27"/>
      <c r="H58" s="27"/>
      <c r="I58" s="27"/>
      <c r="J58" s="27"/>
      <c r="K58" s="27"/>
      <c r="L58" s="30"/>
      <c r="M58" s="27"/>
      <c r="N58" s="27"/>
      <c r="O58" s="30"/>
      <c r="P58" s="30"/>
    </row>
    <row r="59" spans="1:16" x14ac:dyDescent="0.25">
      <c r="A59" s="25">
        <f t="shared" si="2"/>
        <v>46</v>
      </c>
      <c r="B59" s="27"/>
      <c r="C59" s="27"/>
      <c r="D59" s="27"/>
      <c r="E59" s="27"/>
      <c r="F59" s="29"/>
      <c r="G59" s="27"/>
      <c r="H59" s="27"/>
      <c r="I59" s="27"/>
      <c r="J59" s="27"/>
      <c r="K59" s="27"/>
      <c r="L59" s="30"/>
      <c r="M59" s="27"/>
      <c r="N59" s="27"/>
      <c r="O59" s="30"/>
      <c r="P59" s="30"/>
    </row>
    <row r="60" spans="1:16" x14ac:dyDescent="0.25">
      <c r="A60" s="25">
        <f t="shared" si="2"/>
        <v>47</v>
      </c>
      <c r="B60" s="26" t="s">
        <v>39</v>
      </c>
      <c r="C60" s="27"/>
      <c r="D60" s="27"/>
      <c r="E60" s="27"/>
      <c r="F60" s="108" t="s">
        <v>39</v>
      </c>
      <c r="G60" s="27"/>
      <c r="H60" s="26" t="s">
        <v>39</v>
      </c>
      <c r="I60" s="26" t="s">
        <v>658</v>
      </c>
      <c r="J60" s="27"/>
      <c r="K60" s="27"/>
      <c r="L60" s="30"/>
      <c r="M60" s="26" t="s">
        <v>39</v>
      </c>
      <c r="N60" s="27"/>
      <c r="O60" s="33" t="s">
        <v>39</v>
      </c>
      <c r="P60" s="30"/>
    </row>
    <row r="61" spans="1:16" x14ac:dyDescent="0.25">
      <c r="A61" s="25">
        <f t="shared" si="2"/>
        <v>48</v>
      </c>
      <c r="B61" s="27"/>
      <c r="C61" s="27"/>
      <c r="D61" s="27"/>
      <c r="E61" s="27"/>
      <c r="F61" s="29"/>
      <c r="G61" s="27"/>
      <c r="H61" s="27"/>
      <c r="I61" s="27"/>
      <c r="J61" s="27"/>
      <c r="K61" s="27"/>
      <c r="L61" s="33" t="s">
        <v>39</v>
      </c>
      <c r="M61" s="27"/>
      <c r="N61" s="27"/>
      <c r="O61" s="30"/>
      <c r="P61" s="30"/>
    </row>
    <row r="62" spans="1:16" x14ac:dyDescent="0.25">
      <c r="A62" s="25">
        <f t="shared" si="2"/>
        <v>49</v>
      </c>
      <c r="B62" s="27"/>
      <c r="C62" s="27"/>
      <c r="D62" s="27"/>
      <c r="E62" s="27"/>
      <c r="F62" s="29"/>
      <c r="G62" s="27"/>
      <c r="H62" s="27"/>
      <c r="I62" s="27"/>
      <c r="J62" s="27"/>
      <c r="K62" s="27"/>
      <c r="L62" s="30"/>
      <c r="M62" s="27"/>
      <c r="N62" s="27"/>
      <c r="O62" s="30"/>
      <c r="P62" s="30"/>
    </row>
    <row r="63" spans="1:16" x14ac:dyDescent="0.25">
      <c r="A63" s="25">
        <f t="shared" si="2"/>
        <v>50</v>
      </c>
      <c r="B63" s="27"/>
      <c r="C63" s="27"/>
      <c r="D63" s="27"/>
      <c r="E63" s="27"/>
      <c r="F63" s="29"/>
      <c r="G63" s="27"/>
      <c r="H63" s="27"/>
      <c r="I63" s="27"/>
      <c r="J63" s="27"/>
      <c r="K63" s="27"/>
      <c r="L63" s="30"/>
      <c r="M63" s="27"/>
      <c r="N63" s="27"/>
      <c r="O63" s="30"/>
      <c r="P63" s="30"/>
    </row>
    <row r="64" spans="1:16" x14ac:dyDescent="0.25">
      <c r="A64" s="25">
        <f t="shared" si="2"/>
        <v>51</v>
      </c>
      <c r="B64" s="27"/>
      <c r="C64" s="27"/>
      <c r="D64" s="27"/>
      <c r="E64" s="27"/>
      <c r="F64" s="29"/>
      <c r="G64" s="27"/>
      <c r="H64" s="27"/>
      <c r="I64" s="27"/>
      <c r="J64" s="27"/>
      <c r="K64" s="27"/>
      <c r="L64" s="30"/>
      <c r="M64" s="27"/>
      <c r="N64" s="27"/>
      <c r="O64" s="30"/>
      <c r="P64" s="30"/>
    </row>
    <row r="65" spans="1:16" x14ac:dyDescent="0.25">
      <c r="A65" s="25">
        <f t="shared" si="2"/>
        <v>52</v>
      </c>
      <c r="B65" s="27"/>
      <c r="C65" s="27"/>
      <c r="D65" s="27"/>
      <c r="E65" s="27"/>
      <c r="F65" s="29"/>
      <c r="G65" s="27"/>
      <c r="H65" s="27"/>
      <c r="I65" s="27"/>
      <c r="J65" s="27"/>
      <c r="K65" s="27"/>
      <c r="L65" s="30"/>
      <c r="M65" s="27"/>
      <c r="N65" s="27"/>
      <c r="O65" s="30"/>
      <c r="P65" s="30"/>
    </row>
    <row r="66" spans="1:16" x14ac:dyDescent="0.25">
      <c r="A66" s="25">
        <f t="shared" si="2"/>
        <v>53</v>
      </c>
      <c r="B66" s="27"/>
      <c r="C66" s="27"/>
      <c r="D66" s="27"/>
      <c r="E66" s="27"/>
      <c r="F66" s="29"/>
      <c r="G66" s="27"/>
      <c r="H66" s="27"/>
      <c r="I66" s="27"/>
      <c r="J66" s="27"/>
      <c r="K66" s="27"/>
      <c r="L66" s="30"/>
      <c r="M66" s="27"/>
      <c r="N66" s="27"/>
      <c r="O66" s="30"/>
      <c r="P66" s="30"/>
    </row>
    <row r="67" spans="1:16" x14ac:dyDescent="0.25">
      <c r="A67" s="25">
        <f t="shared" si="2"/>
        <v>54</v>
      </c>
      <c r="B67" s="27"/>
      <c r="C67" s="27"/>
      <c r="D67" s="27"/>
      <c r="E67" s="27"/>
      <c r="F67" s="29"/>
      <c r="G67" s="27"/>
      <c r="H67" s="27"/>
      <c r="I67" s="27"/>
      <c r="J67" s="27"/>
      <c r="K67" s="27"/>
      <c r="L67" s="30"/>
      <c r="M67" s="27"/>
      <c r="N67" s="27"/>
      <c r="O67" s="30"/>
      <c r="P67" s="30"/>
    </row>
    <row r="68" spans="1:16" x14ac:dyDescent="0.25">
      <c r="A68" s="25">
        <f t="shared" si="2"/>
        <v>55</v>
      </c>
      <c r="B68" s="27"/>
      <c r="C68" s="27"/>
      <c r="D68" s="27"/>
      <c r="E68" s="27"/>
      <c r="F68" s="29"/>
      <c r="G68" s="27"/>
      <c r="H68" s="27"/>
      <c r="I68" s="27"/>
      <c r="J68" s="27"/>
      <c r="K68" s="27"/>
      <c r="L68" s="30"/>
      <c r="M68" s="27"/>
      <c r="N68" s="27"/>
      <c r="O68" s="30"/>
      <c r="P68" s="30"/>
    </row>
    <row r="69" spans="1:16" x14ac:dyDescent="0.25">
      <c r="A69" s="25">
        <f t="shared" si="2"/>
        <v>56</v>
      </c>
      <c r="B69" s="27"/>
      <c r="C69" s="27"/>
      <c r="D69" s="27"/>
      <c r="E69" s="27"/>
      <c r="F69" s="29"/>
      <c r="G69" s="27"/>
      <c r="H69" s="27"/>
      <c r="I69" s="27"/>
      <c r="J69" s="27"/>
      <c r="K69" s="27"/>
      <c r="L69" s="30"/>
      <c r="M69" s="27"/>
      <c r="N69" s="27"/>
      <c r="O69" s="30"/>
      <c r="P69" s="30"/>
    </row>
    <row r="70" spans="1:16" x14ac:dyDescent="0.25">
      <c r="A70" s="25">
        <f t="shared" si="2"/>
        <v>57</v>
      </c>
      <c r="B70" s="27"/>
      <c r="C70" s="27"/>
      <c r="D70" s="27"/>
      <c r="E70" s="27"/>
      <c r="F70" s="29"/>
      <c r="G70" s="27"/>
      <c r="H70" s="27"/>
      <c r="I70" s="27"/>
      <c r="J70" s="27"/>
      <c r="K70" s="27"/>
      <c r="L70" s="30"/>
      <c r="M70" s="27"/>
      <c r="N70" s="27"/>
      <c r="O70" s="30"/>
      <c r="P70" s="30"/>
    </row>
    <row r="71" spans="1:16" x14ac:dyDescent="0.25">
      <c r="A71" s="25">
        <f t="shared" si="2"/>
        <v>58</v>
      </c>
      <c r="B71" s="27"/>
      <c r="C71" s="27"/>
      <c r="D71" s="27"/>
      <c r="E71" s="27"/>
      <c r="F71" s="29"/>
      <c r="G71" s="27"/>
      <c r="H71" s="27"/>
      <c r="I71" s="27"/>
      <c r="J71" s="27"/>
      <c r="K71" s="27"/>
      <c r="L71" s="30"/>
      <c r="M71" s="27"/>
      <c r="N71" s="27"/>
      <c r="O71" s="30"/>
      <c r="P71" s="30"/>
    </row>
    <row r="72" spans="1:16" x14ac:dyDescent="0.25">
      <c r="A72" s="25">
        <f t="shared" si="2"/>
        <v>59</v>
      </c>
      <c r="B72" s="27"/>
      <c r="C72" s="27"/>
      <c r="D72" s="27"/>
      <c r="E72" s="27"/>
      <c r="F72" s="29"/>
      <c r="G72" s="27"/>
      <c r="H72" s="27"/>
      <c r="I72" s="27"/>
      <c r="J72" s="27"/>
      <c r="K72" s="27"/>
      <c r="L72" s="30"/>
      <c r="M72" s="27"/>
      <c r="N72" s="27"/>
      <c r="O72" s="30"/>
      <c r="P72" s="30"/>
    </row>
    <row r="73" spans="1:16" x14ac:dyDescent="0.25">
      <c r="A73" s="25">
        <f t="shared" si="2"/>
        <v>60</v>
      </c>
      <c r="B73" s="27"/>
      <c r="C73" s="27"/>
      <c r="D73" s="27"/>
      <c r="E73" s="27"/>
      <c r="F73" s="29"/>
      <c r="G73" s="27"/>
      <c r="H73" s="27"/>
      <c r="I73" s="27"/>
      <c r="J73" s="27"/>
      <c r="K73" s="27"/>
      <c r="L73" s="30"/>
      <c r="M73" s="27"/>
      <c r="N73" s="27"/>
      <c r="O73" s="30"/>
      <c r="P73" s="30"/>
    </row>
    <row r="74" spans="1:16" x14ac:dyDescent="0.25">
      <c r="A74" s="25">
        <f t="shared" si="2"/>
        <v>61</v>
      </c>
      <c r="B74" s="27"/>
      <c r="C74" s="27"/>
      <c r="D74" s="27"/>
      <c r="E74" s="27"/>
      <c r="F74" s="29"/>
      <c r="G74" s="27"/>
      <c r="H74" s="27"/>
      <c r="I74" s="27"/>
      <c r="J74" s="27"/>
      <c r="K74" s="27"/>
      <c r="L74" s="30"/>
      <c r="M74" s="27"/>
      <c r="N74" s="27"/>
      <c r="O74" s="30"/>
      <c r="P74" s="30"/>
    </row>
    <row r="75" spans="1:16" x14ac:dyDescent="0.25">
      <c r="A75" s="25">
        <f t="shared" si="2"/>
        <v>62</v>
      </c>
      <c r="B75" s="27"/>
      <c r="C75" s="27"/>
      <c r="D75" s="27"/>
      <c r="E75" s="27"/>
      <c r="F75" s="29"/>
      <c r="G75" s="27"/>
      <c r="H75" s="27"/>
      <c r="I75" s="27"/>
      <c r="J75" s="27"/>
      <c r="K75" s="27"/>
      <c r="L75" s="30"/>
      <c r="M75" s="27"/>
      <c r="N75" s="27"/>
      <c r="O75" s="30"/>
      <c r="P75" s="30"/>
    </row>
    <row r="76" spans="1:16" x14ac:dyDescent="0.25">
      <c r="A76" s="25">
        <f t="shared" si="2"/>
        <v>63</v>
      </c>
      <c r="B76" s="27"/>
      <c r="C76" s="27"/>
      <c r="D76" s="27"/>
      <c r="E76" s="27"/>
      <c r="F76" s="29"/>
      <c r="G76" s="27"/>
      <c r="H76" s="27"/>
      <c r="I76" s="27"/>
      <c r="J76" s="27"/>
      <c r="K76" s="27"/>
      <c r="L76" s="30"/>
      <c r="M76" s="27"/>
      <c r="N76" s="27"/>
      <c r="O76" s="30"/>
      <c r="P76" s="30"/>
    </row>
    <row r="77" spans="1:16" x14ac:dyDescent="0.25">
      <c r="A77" s="25">
        <f t="shared" si="2"/>
        <v>64</v>
      </c>
      <c r="B77" s="27"/>
      <c r="C77" s="27"/>
      <c r="D77" s="27"/>
      <c r="E77" s="27"/>
      <c r="F77" s="29"/>
      <c r="G77" s="27"/>
      <c r="H77" s="27"/>
      <c r="I77" s="27"/>
      <c r="J77" s="27"/>
      <c r="K77" s="27"/>
      <c r="L77" s="30"/>
      <c r="M77" s="27"/>
      <c r="N77" s="27"/>
      <c r="O77" s="30"/>
      <c r="P77" s="30"/>
    </row>
    <row r="78" spans="1:16" x14ac:dyDescent="0.25">
      <c r="A78" s="25">
        <f t="shared" si="2"/>
        <v>65</v>
      </c>
      <c r="B78" s="27"/>
      <c r="C78" s="27"/>
      <c r="D78" s="27"/>
      <c r="E78" s="27"/>
      <c r="F78" s="29"/>
      <c r="G78" s="27"/>
      <c r="H78" s="27"/>
      <c r="I78" s="27"/>
      <c r="J78" s="27"/>
      <c r="K78" s="27"/>
      <c r="L78" s="30"/>
      <c r="M78" s="27"/>
      <c r="N78" s="27"/>
      <c r="O78" s="30"/>
      <c r="P78" s="30"/>
    </row>
    <row r="79" spans="1:16" x14ac:dyDescent="0.25">
      <c r="A79" s="25">
        <f t="shared" si="2"/>
        <v>66</v>
      </c>
      <c r="B79" s="27"/>
      <c r="C79" s="27"/>
      <c r="D79" s="27"/>
      <c r="E79" s="27"/>
      <c r="F79" s="29"/>
      <c r="G79" s="27"/>
      <c r="H79" s="27"/>
      <c r="I79" s="27"/>
      <c r="J79" s="27"/>
      <c r="K79" s="27"/>
      <c r="L79" s="30"/>
      <c r="M79" s="27"/>
      <c r="N79" s="27"/>
      <c r="O79" s="30"/>
      <c r="P79" s="30"/>
    </row>
    <row r="80" spans="1:16" x14ac:dyDescent="0.25">
      <c r="A80" s="25">
        <f t="shared" si="2"/>
        <v>67</v>
      </c>
      <c r="B80" s="27"/>
      <c r="C80" s="27"/>
      <c r="D80" s="27"/>
      <c r="E80" s="27"/>
      <c r="F80" s="29"/>
      <c r="G80" s="27"/>
      <c r="H80" s="27"/>
      <c r="I80" s="27"/>
      <c r="J80" s="27"/>
      <c r="K80" s="27"/>
      <c r="L80" s="30"/>
      <c r="M80" s="27"/>
      <c r="N80" s="27"/>
      <c r="O80" s="30"/>
      <c r="P80" s="30"/>
    </row>
    <row r="81" spans="1:16" x14ac:dyDescent="0.25">
      <c r="A81" s="25">
        <f t="shared" si="2"/>
        <v>68</v>
      </c>
      <c r="B81" s="27"/>
      <c r="C81" s="27"/>
      <c r="D81" s="27"/>
      <c r="E81" s="27"/>
      <c r="F81" s="29"/>
      <c r="G81" s="27"/>
      <c r="H81" s="27"/>
      <c r="I81" s="27"/>
      <c r="J81" s="27"/>
      <c r="K81" s="27"/>
      <c r="L81" s="30"/>
      <c r="M81" s="27"/>
      <c r="N81" s="27"/>
      <c r="O81" s="30"/>
      <c r="P81" s="30"/>
    </row>
    <row r="82" spans="1:16" x14ac:dyDescent="0.25">
      <c r="A82" s="25">
        <f t="shared" si="2"/>
        <v>69</v>
      </c>
      <c r="B82" s="27"/>
      <c r="C82" s="27"/>
      <c r="D82" s="27"/>
      <c r="E82" s="27"/>
      <c r="F82" s="29"/>
      <c r="G82" s="27"/>
      <c r="H82" s="27"/>
      <c r="I82" s="27"/>
      <c r="J82" s="27"/>
      <c r="K82" s="27"/>
      <c r="L82" s="30"/>
      <c r="M82" s="27"/>
      <c r="N82" s="27"/>
      <c r="O82" s="30"/>
      <c r="P82" s="30"/>
    </row>
    <row r="83" spans="1:16" x14ac:dyDescent="0.25">
      <c r="A83" s="25">
        <f t="shared" si="2"/>
        <v>70</v>
      </c>
      <c r="B83" s="27"/>
      <c r="C83" s="27"/>
      <c r="D83" s="27"/>
      <c r="E83" s="27"/>
      <c r="F83" s="29"/>
      <c r="G83" s="27"/>
      <c r="H83" s="27"/>
      <c r="I83" s="27"/>
      <c r="J83" s="27"/>
      <c r="K83" s="27"/>
      <c r="L83" s="30"/>
      <c r="M83" s="27"/>
      <c r="N83" s="27"/>
      <c r="O83" s="30"/>
      <c r="P83" s="30"/>
    </row>
    <row r="84" spans="1:16" x14ac:dyDescent="0.25">
      <c r="A84" s="25">
        <f t="shared" si="2"/>
        <v>71</v>
      </c>
      <c r="B84" s="27"/>
      <c r="C84" s="27"/>
      <c r="D84" s="27"/>
      <c r="E84" s="27"/>
      <c r="F84" s="29"/>
      <c r="G84" s="27"/>
      <c r="H84" s="27"/>
      <c r="I84" s="27"/>
      <c r="J84" s="27"/>
      <c r="K84" s="27"/>
      <c r="L84" s="30"/>
      <c r="M84" s="27"/>
      <c r="N84" s="27"/>
      <c r="O84" s="30"/>
      <c r="P84" s="30"/>
    </row>
    <row r="85" spans="1:16" x14ac:dyDescent="0.25">
      <c r="A85" s="25">
        <f t="shared" si="2"/>
        <v>72</v>
      </c>
      <c r="B85" s="27"/>
      <c r="C85" s="27"/>
      <c r="D85" s="27"/>
      <c r="E85" s="27"/>
      <c r="F85" s="29"/>
      <c r="G85" s="27"/>
      <c r="H85" s="27"/>
      <c r="I85" s="27"/>
      <c r="J85" s="27"/>
      <c r="K85" s="27"/>
      <c r="L85" s="30"/>
      <c r="M85" s="27"/>
      <c r="N85" s="27"/>
      <c r="O85" s="30"/>
      <c r="P85" s="30"/>
    </row>
    <row r="86" spans="1:16" x14ac:dyDescent="0.25">
      <c r="A86" s="25">
        <f t="shared" si="2"/>
        <v>73</v>
      </c>
      <c r="B86" s="27"/>
      <c r="C86" s="27"/>
      <c r="D86" s="27"/>
      <c r="E86" s="27"/>
      <c r="F86" s="29"/>
      <c r="G86" s="27"/>
      <c r="H86" s="27"/>
      <c r="I86" s="27"/>
      <c r="J86" s="27"/>
      <c r="K86" s="27"/>
      <c r="L86" s="30"/>
      <c r="M86" s="86"/>
      <c r="N86" s="86"/>
      <c r="O86" s="86"/>
      <c r="P86" s="86"/>
    </row>
    <row r="87" spans="1:16" x14ac:dyDescent="0.25">
      <c r="A87" s="25">
        <f t="shared" si="2"/>
        <v>74</v>
      </c>
      <c r="B87" s="27"/>
      <c r="C87" s="27"/>
      <c r="D87" s="27"/>
      <c r="E87" s="27"/>
      <c r="F87" s="29"/>
      <c r="G87" s="27"/>
      <c r="H87" s="27"/>
      <c r="I87" s="27"/>
      <c r="J87" s="27"/>
      <c r="K87" s="27"/>
      <c r="L87" s="30"/>
      <c r="M87" s="87"/>
      <c r="N87" s="87"/>
      <c r="O87" s="88"/>
      <c r="P87" s="88"/>
    </row>
    <row r="88" spans="1:16" ht="16.5" thickBot="1" x14ac:dyDescent="0.3">
      <c r="A88" s="25">
        <f t="shared" si="2"/>
        <v>75</v>
      </c>
      <c r="B88" s="27"/>
      <c r="C88" s="27"/>
      <c r="D88" s="27"/>
      <c r="E88" s="27"/>
      <c r="F88" s="29"/>
      <c r="G88" s="27"/>
      <c r="H88" s="27"/>
      <c r="I88" s="27"/>
      <c r="J88" s="27"/>
      <c r="K88" s="27"/>
      <c r="L88" s="30"/>
      <c r="M88" s="87"/>
      <c r="N88" s="89" t="s">
        <v>1061</v>
      </c>
      <c r="O88" s="90"/>
      <c r="P88" s="91"/>
    </row>
    <row r="89" spans="1:16" ht="16.5" thickTop="1" x14ac:dyDescent="0.25">
      <c r="A89" s="25">
        <f t="shared" si="2"/>
        <v>76</v>
      </c>
      <c r="B89" s="27"/>
      <c r="C89" s="27"/>
      <c r="D89" s="27"/>
      <c r="E89" s="27"/>
      <c r="F89" s="29"/>
      <c r="G89" s="27"/>
      <c r="H89" s="27"/>
      <c r="I89" s="27"/>
      <c r="J89" s="27"/>
      <c r="K89" s="27"/>
      <c r="L89" s="30"/>
      <c r="M89" s="87"/>
      <c r="N89" s="92"/>
      <c r="O89" s="93"/>
      <c r="P89" s="94"/>
    </row>
    <row r="90" spans="1:16" x14ac:dyDescent="0.25">
      <c r="A90" s="25">
        <f t="shared" si="2"/>
        <v>77</v>
      </c>
      <c r="B90" s="27"/>
      <c r="C90" s="27"/>
      <c r="D90" s="27"/>
      <c r="E90" s="27"/>
      <c r="F90" s="29"/>
      <c r="G90" s="27"/>
      <c r="H90" s="27"/>
      <c r="I90" s="27"/>
      <c r="J90" s="27"/>
      <c r="K90" s="27"/>
      <c r="L90" s="30"/>
      <c r="M90" s="87"/>
      <c r="N90" s="63" t="s">
        <v>427</v>
      </c>
      <c r="O90" s="64"/>
      <c r="P90" s="65">
        <f>SUM(L10:L86)</f>
        <v>11.140000000000004</v>
      </c>
    </row>
    <row r="91" spans="1:16" x14ac:dyDescent="0.25">
      <c r="A91" s="25">
        <f t="shared" si="2"/>
        <v>78</v>
      </c>
      <c r="B91" s="27"/>
      <c r="C91" s="27"/>
      <c r="D91" s="27"/>
      <c r="E91" s="27"/>
      <c r="F91" s="29"/>
      <c r="G91" s="27"/>
      <c r="H91" s="27"/>
      <c r="I91" s="27"/>
      <c r="J91" s="27"/>
      <c r="K91" s="27"/>
      <c r="L91" s="30"/>
      <c r="M91" s="87"/>
      <c r="N91" s="63" t="s">
        <v>428</v>
      </c>
      <c r="O91" s="64"/>
      <c r="P91" s="65">
        <f>SUM(O10:O87)</f>
        <v>27.4</v>
      </c>
    </row>
    <row r="92" spans="1:16" x14ac:dyDescent="0.25">
      <c r="A92" s="25">
        <f t="shared" si="2"/>
        <v>79</v>
      </c>
      <c r="B92" s="27"/>
      <c r="C92" s="27"/>
      <c r="D92" s="27"/>
      <c r="E92" s="27"/>
      <c r="F92" s="29"/>
      <c r="G92" s="27"/>
      <c r="H92" s="27"/>
      <c r="I92" s="27"/>
      <c r="J92" s="27"/>
      <c r="K92" s="27"/>
      <c r="L92" s="30"/>
      <c r="M92" s="87"/>
      <c r="N92" s="63" t="s">
        <v>429</v>
      </c>
      <c r="O92" s="64"/>
      <c r="P92" s="65">
        <f>IF(SUM(P10:P87)&gt;0,SUM(P10:P87)," ")</f>
        <v>60.75</v>
      </c>
    </row>
    <row r="93" spans="1:16" ht="16.5" thickBot="1" x14ac:dyDescent="0.3">
      <c r="A93" s="25">
        <f t="shared" si="2"/>
        <v>80</v>
      </c>
      <c r="B93" s="27"/>
      <c r="C93" s="27"/>
      <c r="D93" s="27"/>
      <c r="E93" s="27"/>
      <c r="F93" s="29"/>
      <c r="G93" s="27"/>
      <c r="H93" s="27"/>
      <c r="I93" s="27"/>
      <c r="J93" s="27"/>
      <c r="K93" s="27"/>
      <c r="L93" s="30"/>
      <c r="M93" s="87"/>
      <c r="N93" s="95" t="s">
        <v>558</v>
      </c>
      <c r="O93" s="93"/>
      <c r="P93" s="96">
        <f>SUM(J10:J86)</f>
        <v>92</v>
      </c>
    </row>
    <row r="94" spans="1:16" ht="16.5" thickTop="1" x14ac:dyDescent="0.25">
      <c r="A94" s="97"/>
      <c r="B94" s="72" t="s">
        <v>2535</v>
      </c>
      <c r="C94" s="98"/>
      <c r="D94" s="98"/>
      <c r="E94" s="98"/>
      <c r="F94" s="99"/>
      <c r="G94" s="98"/>
      <c r="H94" s="98"/>
      <c r="I94" s="98"/>
      <c r="J94" s="98"/>
      <c r="K94" s="98"/>
      <c r="L94" s="99"/>
      <c r="M94" s="100"/>
      <c r="N94" s="100"/>
      <c r="O94" s="101"/>
      <c r="P94" s="102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&amp;LFDCINV07.XLS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83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1" customWidth="1"/>
    <col min="2" max="2" width="3.5703125" style="11" customWidth="1"/>
    <col min="3" max="3" width="7.42578125" style="11" customWidth="1"/>
    <col min="4" max="4" width="12.5703125" style="11"/>
    <col min="5" max="5" width="6.140625" style="11" customWidth="1"/>
    <col min="6" max="6" width="11.28515625" style="11" customWidth="1"/>
    <col min="7" max="7" width="39.5703125" style="11" customWidth="1"/>
    <col min="8" max="8" width="11.28515625" style="11" customWidth="1"/>
    <col min="9" max="9" width="24.140625" style="11" customWidth="1"/>
    <col min="10" max="10" width="7.42578125" style="11" customWidth="1"/>
    <col min="11" max="11" width="13.85546875" style="11" customWidth="1"/>
    <col min="12" max="12" width="10" style="11" customWidth="1"/>
    <col min="13" max="13" width="6.140625" style="11" customWidth="1"/>
    <col min="14" max="14" width="31.85546875" style="11" customWidth="1"/>
    <col min="15" max="15" width="10" style="11" customWidth="1"/>
    <col min="16" max="16" width="13.85546875" style="11" customWidth="1"/>
    <col min="17" max="17" width="2.28515625" style="11" customWidth="1"/>
    <col min="18" max="16384" width="12.5703125" style="11"/>
  </cols>
  <sheetData>
    <row r="1" spans="1:17" x14ac:dyDescent="0.25">
      <c r="O1" s="12" t="s">
        <v>431</v>
      </c>
    </row>
    <row r="2" spans="1:17" ht="30.75" x14ac:dyDescent="0.45">
      <c r="A2" s="13" t="s">
        <v>16</v>
      </c>
      <c r="B2" s="14"/>
      <c r="C2" s="14"/>
      <c r="D2" s="14"/>
      <c r="E2" s="14"/>
      <c r="F2" s="14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0.75" x14ac:dyDescent="0.45">
      <c r="A3" s="13" t="s">
        <v>1</v>
      </c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.75" x14ac:dyDescent="0.45">
      <c r="A4" s="103" t="s">
        <v>1062</v>
      </c>
      <c r="B4" s="14"/>
      <c r="C4" s="14"/>
      <c r="D4" s="14"/>
      <c r="E4" s="14"/>
      <c r="F4" s="14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O5" s="12" t="s">
        <v>3</v>
      </c>
    </row>
    <row r="6" spans="1:17" x14ac:dyDescent="0.25">
      <c r="A6" s="44" t="s">
        <v>18</v>
      </c>
      <c r="B6" s="16"/>
      <c r="C6" s="17" t="s">
        <v>19</v>
      </c>
      <c r="D6" s="18"/>
      <c r="E6" s="19"/>
      <c r="F6" s="20" t="s">
        <v>20</v>
      </c>
      <c r="G6" s="20" t="s">
        <v>21</v>
      </c>
      <c r="H6" s="20" t="s">
        <v>22</v>
      </c>
      <c r="I6" s="20" t="s">
        <v>23</v>
      </c>
      <c r="J6" s="20" t="s">
        <v>24</v>
      </c>
      <c r="K6" s="20" t="s">
        <v>25</v>
      </c>
      <c r="L6" s="20" t="s">
        <v>5</v>
      </c>
      <c r="M6" s="20" t="s">
        <v>26</v>
      </c>
      <c r="N6" s="20" t="s">
        <v>27</v>
      </c>
      <c r="O6" s="20" t="s">
        <v>28</v>
      </c>
      <c r="P6" s="20" t="s">
        <v>29</v>
      </c>
    </row>
    <row r="7" spans="1:17" ht="16.5" thickBot="1" x14ac:dyDescent="0.3">
      <c r="A7" s="21"/>
      <c r="B7" s="22"/>
      <c r="C7" s="23" t="s">
        <v>30</v>
      </c>
      <c r="D7" s="23" t="s">
        <v>31</v>
      </c>
      <c r="E7" s="24" t="s">
        <v>32</v>
      </c>
      <c r="F7" s="22"/>
      <c r="G7" s="22"/>
      <c r="H7" s="24" t="s">
        <v>33</v>
      </c>
      <c r="I7" s="24" t="s">
        <v>34</v>
      </c>
      <c r="J7" s="24" t="s">
        <v>35</v>
      </c>
      <c r="K7" s="24" t="s">
        <v>36</v>
      </c>
      <c r="L7" s="24" t="s">
        <v>10</v>
      </c>
      <c r="M7" s="24" t="s">
        <v>37</v>
      </c>
      <c r="N7" s="24" t="s">
        <v>38</v>
      </c>
      <c r="O7" s="24" t="s">
        <v>11</v>
      </c>
      <c r="P7" s="24" t="s">
        <v>10</v>
      </c>
    </row>
    <row r="8" spans="1:17" ht="16.5" thickTop="1" x14ac:dyDescent="0.25">
      <c r="A8" s="25">
        <v>1</v>
      </c>
      <c r="B8" s="26" t="s">
        <v>39</v>
      </c>
      <c r="C8" s="26" t="s">
        <v>208</v>
      </c>
      <c r="D8" s="28">
        <v>19</v>
      </c>
      <c r="E8" s="27"/>
      <c r="F8" s="29">
        <v>0.28000000000000003</v>
      </c>
      <c r="G8" s="26" t="s">
        <v>1063</v>
      </c>
      <c r="H8" s="26" t="s">
        <v>1064</v>
      </c>
      <c r="I8" s="26" t="s">
        <v>657</v>
      </c>
      <c r="J8" s="28">
        <v>1</v>
      </c>
      <c r="K8" s="26" t="s">
        <v>473</v>
      </c>
      <c r="L8" s="30">
        <v>0.28000000000000003</v>
      </c>
      <c r="M8" s="31" t="s">
        <v>63</v>
      </c>
      <c r="N8" s="26" t="s">
        <v>1065</v>
      </c>
      <c r="O8" s="30">
        <v>1.25</v>
      </c>
      <c r="P8" s="30">
        <v>1.25</v>
      </c>
    </row>
    <row r="9" spans="1:17" x14ac:dyDescent="0.25">
      <c r="A9" s="25">
        <f t="shared" ref="A9:A33" si="0">A8+1</f>
        <v>2</v>
      </c>
      <c r="B9" s="27"/>
      <c r="C9" s="27"/>
      <c r="D9" s="28">
        <v>1874</v>
      </c>
      <c r="E9" s="27"/>
      <c r="F9" s="29">
        <v>0.15</v>
      </c>
      <c r="G9" s="26" t="s">
        <v>1066</v>
      </c>
      <c r="H9" s="26" t="s">
        <v>1067</v>
      </c>
      <c r="I9" s="26" t="s">
        <v>657</v>
      </c>
      <c r="J9" s="28">
        <v>1</v>
      </c>
      <c r="K9" s="26" t="s">
        <v>53</v>
      </c>
      <c r="L9" s="30">
        <v>0.15</v>
      </c>
      <c r="M9" s="31" t="s">
        <v>63</v>
      </c>
      <c r="N9" s="26" t="s">
        <v>1068</v>
      </c>
      <c r="O9" s="30">
        <v>1</v>
      </c>
      <c r="P9" s="30">
        <v>1</v>
      </c>
    </row>
    <row r="10" spans="1:17" x14ac:dyDescent="0.25">
      <c r="A10" s="25">
        <f t="shared" si="0"/>
        <v>3</v>
      </c>
      <c r="B10" s="27"/>
      <c r="C10" s="26" t="s">
        <v>128</v>
      </c>
      <c r="D10" s="28">
        <v>87</v>
      </c>
      <c r="E10" s="27"/>
      <c r="F10" s="29">
        <v>0.1</v>
      </c>
      <c r="G10" s="26" t="s">
        <v>1069</v>
      </c>
      <c r="H10" s="26" t="s">
        <v>1070</v>
      </c>
      <c r="I10" s="26" t="s">
        <v>657</v>
      </c>
      <c r="J10" s="28">
        <v>1</v>
      </c>
      <c r="K10" s="26" t="s">
        <v>473</v>
      </c>
      <c r="L10" s="30">
        <v>0.1</v>
      </c>
      <c r="M10" s="31" t="s">
        <v>63</v>
      </c>
      <c r="N10" s="26" t="s">
        <v>1071</v>
      </c>
      <c r="O10" s="30">
        <v>1.2</v>
      </c>
      <c r="P10" s="30">
        <v>1</v>
      </c>
    </row>
    <row r="11" spans="1:17" x14ac:dyDescent="0.25">
      <c r="A11" s="25">
        <f t="shared" si="0"/>
        <v>4</v>
      </c>
      <c r="B11" s="27"/>
      <c r="C11" s="27"/>
      <c r="D11" s="28">
        <v>1875</v>
      </c>
      <c r="E11" s="27"/>
      <c r="F11" s="29">
        <v>0.15</v>
      </c>
      <c r="G11" s="26" t="s">
        <v>1072</v>
      </c>
      <c r="H11" s="26" t="s">
        <v>1073</v>
      </c>
      <c r="I11" s="26" t="s">
        <v>657</v>
      </c>
      <c r="J11" s="28">
        <v>1</v>
      </c>
      <c r="K11" s="26" t="s">
        <v>53</v>
      </c>
      <c r="L11" s="30">
        <v>0.15</v>
      </c>
      <c r="M11" s="31" t="s">
        <v>63</v>
      </c>
      <c r="N11" s="26" t="s">
        <v>64</v>
      </c>
      <c r="O11" s="30">
        <v>1</v>
      </c>
      <c r="P11" s="30">
        <v>1.75</v>
      </c>
    </row>
    <row r="12" spans="1:17" x14ac:dyDescent="0.25">
      <c r="A12" s="25">
        <f t="shared" si="0"/>
        <v>5</v>
      </c>
      <c r="B12" s="27"/>
      <c r="C12" s="27"/>
      <c r="D12" s="28">
        <v>1818</v>
      </c>
      <c r="E12" s="27"/>
      <c r="F12" s="29">
        <v>0.18</v>
      </c>
      <c r="G12" s="26" t="s">
        <v>1074</v>
      </c>
      <c r="H12" s="26" t="s">
        <v>1075</v>
      </c>
      <c r="I12" s="26" t="s">
        <v>657</v>
      </c>
      <c r="J12" s="28">
        <v>1</v>
      </c>
      <c r="K12" s="26" t="s">
        <v>53</v>
      </c>
      <c r="L12" s="30">
        <v>0.18</v>
      </c>
      <c r="M12" s="31" t="s">
        <v>63</v>
      </c>
      <c r="N12" s="26" t="s">
        <v>470</v>
      </c>
      <c r="O12" s="30">
        <v>1.05</v>
      </c>
      <c r="P12" s="30">
        <v>1.25</v>
      </c>
    </row>
    <row r="13" spans="1:17" x14ac:dyDescent="0.25">
      <c r="A13" s="25">
        <f t="shared" si="0"/>
        <v>6</v>
      </c>
      <c r="B13" s="27"/>
      <c r="C13" s="27"/>
      <c r="D13" s="28">
        <v>1820</v>
      </c>
      <c r="E13" s="27"/>
      <c r="F13" s="29">
        <v>0.18</v>
      </c>
      <c r="G13" s="26" t="s">
        <v>1076</v>
      </c>
      <c r="H13" s="26" t="s">
        <v>1075</v>
      </c>
      <c r="I13" s="26" t="s">
        <v>657</v>
      </c>
      <c r="J13" s="28">
        <v>2</v>
      </c>
      <c r="K13" s="26" t="s">
        <v>115</v>
      </c>
      <c r="L13" s="30">
        <v>0.36</v>
      </c>
      <c r="M13" s="31" t="s">
        <v>63</v>
      </c>
      <c r="N13" s="26" t="s">
        <v>470</v>
      </c>
      <c r="O13" s="30">
        <v>1.25</v>
      </c>
      <c r="P13" s="30">
        <v>2</v>
      </c>
    </row>
    <row r="14" spans="1:17" x14ac:dyDescent="0.25">
      <c r="A14" s="25">
        <f t="shared" si="0"/>
        <v>7</v>
      </c>
      <c r="B14" s="27"/>
      <c r="C14" s="27"/>
      <c r="D14" s="28">
        <v>1819</v>
      </c>
      <c r="E14" s="26" t="s">
        <v>86</v>
      </c>
      <c r="F14" s="29">
        <v>0.18</v>
      </c>
      <c r="G14" s="26" t="s">
        <v>1077</v>
      </c>
      <c r="H14" s="26" t="s">
        <v>1075</v>
      </c>
      <c r="I14" s="26" t="s">
        <v>657</v>
      </c>
      <c r="J14" s="28">
        <v>8</v>
      </c>
      <c r="K14" s="26" t="s">
        <v>602</v>
      </c>
      <c r="L14" s="30">
        <v>1.44</v>
      </c>
      <c r="M14" s="31" t="s">
        <v>63</v>
      </c>
      <c r="N14" s="26" t="s">
        <v>470</v>
      </c>
      <c r="O14" s="30">
        <v>2.4</v>
      </c>
      <c r="P14" s="30">
        <v>3</v>
      </c>
    </row>
    <row r="15" spans="1:17" x14ac:dyDescent="0.25">
      <c r="A15" s="25">
        <f t="shared" si="0"/>
        <v>8</v>
      </c>
      <c r="B15" s="27"/>
      <c r="C15" s="26" t="s">
        <v>63</v>
      </c>
      <c r="D15" s="28">
        <v>592</v>
      </c>
      <c r="E15" s="27"/>
      <c r="F15" s="29">
        <v>0.18</v>
      </c>
      <c r="G15" s="26" t="s">
        <v>1078</v>
      </c>
      <c r="H15" s="26" t="s">
        <v>1075</v>
      </c>
      <c r="I15" s="26" t="s">
        <v>657</v>
      </c>
      <c r="J15" s="28">
        <v>1</v>
      </c>
      <c r="K15" s="26" t="s">
        <v>199</v>
      </c>
      <c r="L15" s="30">
        <v>0.18</v>
      </c>
      <c r="M15" s="31" t="s">
        <v>63</v>
      </c>
      <c r="N15" s="26" t="s">
        <v>636</v>
      </c>
      <c r="O15" s="30">
        <v>1.05</v>
      </c>
      <c r="P15" s="30">
        <v>1</v>
      </c>
    </row>
    <row r="16" spans="1:17" x14ac:dyDescent="0.25">
      <c r="A16" s="25">
        <f t="shared" si="0"/>
        <v>9</v>
      </c>
      <c r="B16" s="27"/>
      <c r="C16" s="26" t="s">
        <v>128</v>
      </c>
      <c r="D16" s="28">
        <v>88</v>
      </c>
      <c r="E16" s="27"/>
      <c r="F16" s="29">
        <v>0.12</v>
      </c>
      <c r="G16" s="26" t="s">
        <v>1079</v>
      </c>
      <c r="H16" s="26" t="s">
        <v>1075</v>
      </c>
      <c r="I16" s="26" t="s">
        <v>657</v>
      </c>
      <c r="J16" s="28">
        <v>1</v>
      </c>
      <c r="K16" s="26" t="s">
        <v>473</v>
      </c>
      <c r="L16" s="30">
        <v>0.12</v>
      </c>
      <c r="M16" s="31" t="s">
        <v>63</v>
      </c>
      <c r="N16" s="26" t="s">
        <v>636</v>
      </c>
      <c r="O16" s="30">
        <v>1.2</v>
      </c>
      <c r="P16" s="30">
        <v>1</v>
      </c>
    </row>
    <row r="17" spans="1:16" x14ac:dyDescent="0.25">
      <c r="A17" s="25">
        <f t="shared" si="0"/>
        <v>10</v>
      </c>
      <c r="B17" s="27"/>
      <c r="C17" s="26" t="s">
        <v>598</v>
      </c>
      <c r="D17" s="28">
        <v>31</v>
      </c>
      <c r="E17" s="27"/>
      <c r="F17" s="29">
        <v>0.12</v>
      </c>
      <c r="G17" s="26" t="s">
        <v>1080</v>
      </c>
      <c r="H17" s="26" t="s">
        <v>1075</v>
      </c>
      <c r="I17" s="26" t="s">
        <v>48</v>
      </c>
      <c r="J17" s="28">
        <v>2</v>
      </c>
      <c r="K17" s="26" t="s">
        <v>473</v>
      </c>
      <c r="L17" s="30">
        <v>0.24</v>
      </c>
      <c r="M17" s="31" t="s">
        <v>63</v>
      </c>
      <c r="N17" s="26" t="s">
        <v>636</v>
      </c>
      <c r="O17" s="30">
        <v>1</v>
      </c>
      <c r="P17" s="30">
        <v>1</v>
      </c>
    </row>
    <row r="18" spans="1:16" x14ac:dyDescent="0.25">
      <c r="A18" s="25">
        <f t="shared" si="0"/>
        <v>11</v>
      </c>
      <c r="B18" s="27"/>
      <c r="C18" s="26" t="s">
        <v>63</v>
      </c>
      <c r="D18" s="28">
        <v>593</v>
      </c>
      <c r="E18" s="27"/>
      <c r="F18" s="29">
        <v>0.18</v>
      </c>
      <c r="G18" s="26" t="s">
        <v>1081</v>
      </c>
      <c r="H18" s="26" t="s">
        <v>1082</v>
      </c>
      <c r="I18" s="26" t="s">
        <v>657</v>
      </c>
      <c r="J18" s="28">
        <v>1</v>
      </c>
      <c r="K18" s="26" t="s">
        <v>199</v>
      </c>
      <c r="L18" s="30">
        <v>0.18</v>
      </c>
      <c r="M18" s="31" t="s">
        <v>63</v>
      </c>
      <c r="N18" s="26" t="s">
        <v>1083</v>
      </c>
      <c r="O18" s="30">
        <v>1.05</v>
      </c>
      <c r="P18" s="30">
        <v>1</v>
      </c>
    </row>
    <row r="19" spans="1:16" x14ac:dyDescent="0.25">
      <c r="A19" s="25">
        <f t="shared" si="0"/>
        <v>12</v>
      </c>
      <c r="B19" s="27"/>
      <c r="C19" s="27"/>
      <c r="D19" s="28">
        <v>1594</v>
      </c>
      <c r="E19" s="27"/>
      <c r="F19" s="29">
        <v>0.12</v>
      </c>
      <c r="G19" s="26" t="s">
        <v>1084</v>
      </c>
      <c r="H19" s="26" t="s">
        <v>1085</v>
      </c>
      <c r="I19" s="26" t="s">
        <v>657</v>
      </c>
      <c r="J19" s="28">
        <v>2</v>
      </c>
      <c r="K19" s="26" t="s">
        <v>1086</v>
      </c>
      <c r="L19" s="30">
        <v>0.24</v>
      </c>
      <c r="M19" s="31" t="s">
        <v>63</v>
      </c>
      <c r="N19" s="26" t="s">
        <v>1087</v>
      </c>
      <c r="O19" s="30">
        <v>1.1000000000000001</v>
      </c>
      <c r="P19" s="30">
        <v>1</v>
      </c>
    </row>
    <row r="20" spans="1:16" x14ac:dyDescent="0.25">
      <c r="A20" s="25">
        <f t="shared" si="0"/>
        <v>13</v>
      </c>
      <c r="B20" s="27"/>
      <c r="C20" s="27"/>
      <c r="D20" s="28">
        <v>1816</v>
      </c>
      <c r="E20" s="27"/>
      <c r="F20" s="29">
        <v>0.12</v>
      </c>
      <c r="G20" s="26" t="s">
        <v>1084</v>
      </c>
      <c r="H20" s="26" t="s">
        <v>1085</v>
      </c>
      <c r="I20" s="26" t="s">
        <v>657</v>
      </c>
      <c r="J20" s="28">
        <v>2</v>
      </c>
      <c r="K20" s="26" t="s">
        <v>115</v>
      </c>
      <c r="L20" s="30">
        <v>0.24</v>
      </c>
      <c r="M20" s="31" t="s">
        <v>63</v>
      </c>
      <c r="N20" s="26" t="s">
        <v>1087</v>
      </c>
      <c r="O20" s="30">
        <v>1.1000000000000001</v>
      </c>
      <c r="P20" s="30">
        <v>1</v>
      </c>
    </row>
    <row r="21" spans="1:16" x14ac:dyDescent="0.25">
      <c r="A21" s="25">
        <f t="shared" si="0"/>
        <v>14</v>
      </c>
      <c r="B21" s="27"/>
      <c r="C21" s="27"/>
      <c r="D21" s="109" t="s">
        <v>1088</v>
      </c>
      <c r="E21" s="27"/>
      <c r="F21" s="29">
        <v>0.18</v>
      </c>
      <c r="G21" s="26" t="s">
        <v>1089</v>
      </c>
      <c r="H21" s="26" t="s">
        <v>1090</v>
      </c>
      <c r="I21" s="26" t="s">
        <v>657</v>
      </c>
      <c r="J21" s="28">
        <v>4</v>
      </c>
      <c r="K21" s="26" t="s">
        <v>631</v>
      </c>
      <c r="L21" s="30">
        <v>0.72</v>
      </c>
      <c r="M21" s="31" t="s">
        <v>63</v>
      </c>
      <c r="N21" s="26" t="s">
        <v>1091</v>
      </c>
      <c r="O21" s="30">
        <v>1.65</v>
      </c>
      <c r="P21" s="30">
        <v>2</v>
      </c>
    </row>
    <row r="22" spans="1:16" x14ac:dyDescent="0.25">
      <c r="A22" s="25">
        <f t="shared" si="0"/>
        <v>15</v>
      </c>
      <c r="B22" s="27"/>
      <c r="C22" s="27"/>
      <c r="D22" s="28">
        <v>1890</v>
      </c>
      <c r="E22" s="27"/>
      <c r="F22" s="29">
        <v>0.18</v>
      </c>
      <c r="G22" s="26" t="s">
        <v>1092</v>
      </c>
      <c r="H22" s="26" t="s">
        <v>1093</v>
      </c>
      <c r="I22" s="26" t="s">
        <v>657</v>
      </c>
      <c r="J22" s="28">
        <v>1</v>
      </c>
      <c r="K22" s="26" t="s">
        <v>53</v>
      </c>
      <c r="L22" s="30">
        <v>0.18</v>
      </c>
      <c r="M22" s="31" t="s">
        <v>63</v>
      </c>
      <c r="N22" s="26" t="s">
        <v>1094</v>
      </c>
      <c r="O22" s="30">
        <v>1.05</v>
      </c>
      <c r="P22" s="30">
        <v>1</v>
      </c>
    </row>
    <row r="23" spans="1:16" x14ac:dyDescent="0.25">
      <c r="A23" s="25">
        <f t="shared" si="0"/>
        <v>16</v>
      </c>
      <c r="B23" s="27"/>
      <c r="C23" s="27"/>
      <c r="D23" s="28">
        <v>1891</v>
      </c>
      <c r="E23" s="27"/>
      <c r="F23" s="29">
        <v>0.18</v>
      </c>
      <c r="G23" s="26" t="s">
        <v>1095</v>
      </c>
      <c r="H23" s="26" t="s">
        <v>1093</v>
      </c>
      <c r="I23" s="26" t="s">
        <v>657</v>
      </c>
      <c r="J23" s="28">
        <v>2</v>
      </c>
      <c r="K23" s="26" t="s">
        <v>115</v>
      </c>
      <c r="L23" s="30">
        <v>0.36</v>
      </c>
      <c r="M23" s="31" t="s">
        <v>63</v>
      </c>
      <c r="N23" s="26" t="s">
        <v>1094</v>
      </c>
      <c r="O23" s="30">
        <v>1.25</v>
      </c>
      <c r="P23" s="30">
        <v>2</v>
      </c>
    </row>
    <row r="24" spans="1:16" x14ac:dyDescent="0.25">
      <c r="A24" s="25">
        <f t="shared" si="0"/>
        <v>17</v>
      </c>
      <c r="B24" s="27"/>
      <c r="C24" s="27"/>
      <c r="D24" s="28">
        <v>1893</v>
      </c>
      <c r="E24" s="26" t="s">
        <v>86</v>
      </c>
      <c r="F24" s="29">
        <v>0.18</v>
      </c>
      <c r="G24" s="26" t="s">
        <v>1096</v>
      </c>
      <c r="H24" s="26" t="s">
        <v>1093</v>
      </c>
      <c r="I24" s="26" t="s">
        <v>657</v>
      </c>
      <c r="J24" s="28">
        <v>8</v>
      </c>
      <c r="K24" s="26" t="s">
        <v>602</v>
      </c>
      <c r="L24" s="30">
        <v>1.2</v>
      </c>
      <c r="M24" s="31" t="s">
        <v>63</v>
      </c>
      <c r="N24" s="26" t="s">
        <v>1094</v>
      </c>
      <c r="O24" s="30">
        <v>2.25</v>
      </c>
      <c r="P24" s="30">
        <v>2.5</v>
      </c>
    </row>
    <row r="25" spans="1:16" x14ac:dyDescent="0.25">
      <c r="A25" s="25">
        <f t="shared" si="0"/>
        <v>18</v>
      </c>
      <c r="B25" s="27"/>
      <c r="C25" s="27"/>
      <c r="D25" s="28">
        <v>1910</v>
      </c>
      <c r="E25" s="27"/>
      <c r="F25" s="29">
        <v>0.18</v>
      </c>
      <c r="G25" s="26" t="s">
        <v>1097</v>
      </c>
      <c r="H25" s="26" t="s">
        <v>1098</v>
      </c>
      <c r="I25" s="26" t="s">
        <v>657</v>
      </c>
      <c r="J25" s="28">
        <v>1</v>
      </c>
      <c r="K25" s="26" t="s">
        <v>53</v>
      </c>
      <c r="L25" s="30">
        <v>0.18</v>
      </c>
      <c r="M25" s="31" t="s">
        <v>63</v>
      </c>
      <c r="N25" s="26" t="s">
        <v>564</v>
      </c>
      <c r="O25" s="30">
        <v>1.05</v>
      </c>
      <c r="P25" s="30">
        <v>2</v>
      </c>
    </row>
    <row r="26" spans="1:16" x14ac:dyDescent="0.25">
      <c r="A26" s="25">
        <f t="shared" si="0"/>
        <v>19</v>
      </c>
      <c r="B26" s="27"/>
      <c r="C26" s="26" t="s">
        <v>128</v>
      </c>
      <c r="D26" s="28">
        <v>89</v>
      </c>
      <c r="E26" s="27"/>
      <c r="F26" s="29">
        <v>0.12</v>
      </c>
      <c r="G26" s="26" t="s">
        <v>1099</v>
      </c>
      <c r="H26" s="26" t="s">
        <v>1100</v>
      </c>
      <c r="I26" s="26" t="s">
        <v>657</v>
      </c>
      <c r="J26" s="28">
        <v>1</v>
      </c>
      <c r="K26" s="26" t="s">
        <v>473</v>
      </c>
      <c r="L26" s="30">
        <v>0.12</v>
      </c>
      <c r="M26" s="31" t="s">
        <v>63</v>
      </c>
      <c r="N26" s="26" t="s">
        <v>1101</v>
      </c>
      <c r="O26" s="30">
        <v>1.2</v>
      </c>
      <c r="P26" s="30">
        <v>1</v>
      </c>
    </row>
    <row r="27" spans="1:16" x14ac:dyDescent="0.25">
      <c r="A27" s="25">
        <f t="shared" si="0"/>
        <v>20</v>
      </c>
      <c r="B27" s="27"/>
      <c r="C27" s="26" t="s">
        <v>598</v>
      </c>
      <c r="D27" s="28">
        <v>32</v>
      </c>
      <c r="E27" s="27"/>
      <c r="F27" s="29">
        <v>0.12</v>
      </c>
      <c r="G27" s="26" t="s">
        <v>1102</v>
      </c>
      <c r="H27" s="26" t="s">
        <v>1100</v>
      </c>
      <c r="I27" s="26" t="s">
        <v>48</v>
      </c>
      <c r="J27" s="28">
        <v>1</v>
      </c>
      <c r="K27" s="26" t="s">
        <v>473</v>
      </c>
      <c r="L27" s="30">
        <v>0.24</v>
      </c>
      <c r="M27" s="31" t="s">
        <v>63</v>
      </c>
      <c r="N27" s="26" t="s">
        <v>1101</v>
      </c>
      <c r="O27" s="30">
        <v>1</v>
      </c>
      <c r="P27" s="30">
        <v>1</v>
      </c>
    </row>
    <row r="28" spans="1:16" x14ac:dyDescent="0.25">
      <c r="A28" s="25">
        <f t="shared" si="0"/>
        <v>21</v>
      </c>
      <c r="B28" s="27"/>
      <c r="C28" s="27"/>
      <c r="D28" s="28">
        <v>1858</v>
      </c>
      <c r="E28" s="27"/>
      <c r="F28" s="29">
        <v>0.18</v>
      </c>
      <c r="G28" s="26" t="s">
        <v>1103</v>
      </c>
      <c r="H28" s="26" t="s">
        <v>1104</v>
      </c>
      <c r="I28" s="26" t="s">
        <v>657</v>
      </c>
      <c r="J28" s="28">
        <v>1</v>
      </c>
      <c r="K28" s="26" t="s">
        <v>53</v>
      </c>
      <c r="L28" s="30">
        <v>0.18</v>
      </c>
      <c r="M28" s="31" t="s">
        <v>63</v>
      </c>
      <c r="N28" s="26" t="s">
        <v>1105</v>
      </c>
      <c r="O28" s="30">
        <v>1.05</v>
      </c>
      <c r="P28" s="30">
        <v>1</v>
      </c>
    </row>
    <row r="29" spans="1:16" x14ac:dyDescent="0.25">
      <c r="A29" s="25">
        <f t="shared" si="0"/>
        <v>22</v>
      </c>
      <c r="B29" s="27"/>
      <c r="C29" s="27"/>
      <c r="D29" s="28">
        <v>1911</v>
      </c>
      <c r="E29" s="27"/>
      <c r="F29" s="29">
        <v>0.18</v>
      </c>
      <c r="G29" s="85" t="s">
        <v>1106</v>
      </c>
      <c r="H29" s="26" t="s">
        <v>1107</v>
      </c>
      <c r="I29" s="26" t="s">
        <v>657</v>
      </c>
      <c r="J29" s="28">
        <v>1</v>
      </c>
      <c r="K29" s="26" t="s">
        <v>53</v>
      </c>
      <c r="L29" s="30">
        <v>0.18</v>
      </c>
      <c r="M29" s="31" t="s">
        <v>63</v>
      </c>
      <c r="N29" s="26" t="s">
        <v>85</v>
      </c>
      <c r="O29" s="30">
        <v>1.05</v>
      </c>
      <c r="P29" s="30">
        <v>1</v>
      </c>
    </row>
    <row r="30" spans="1:16" x14ac:dyDescent="0.25">
      <c r="A30" s="25">
        <f t="shared" si="0"/>
        <v>23</v>
      </c>
      <c r="B30" s="27"/>
      <c r="C30" s="27"/>
      <c r="D30" s="28">
        <v>1889</v>
      </c>
      <c r="E30" s="26" t="s">
        <v>86</v>
      </c>
      <c r="F30" s="29">
        <v>0.18</v>
      </c>
      <c r="G30" s="26" t="s">
        <v>1108</v>
      </c>
      <c r="H30" s="26" t="s">
        <v>1109</v>
      </c>
      <c r="I30" s="26" t="s">
        <v>657</v>
      </c>
      <c r="J30" s="28">
        <v>10</v>
      </c>
      <c r="K30" s="26" t="s">
        <v>976</v>
      </c>
      <c r="L30" s="30">
        <v>1.8</v>
      </c>
      <c r="M30" s="31" t="s">
        <v>63</v>
      </c>
      <c r="N30" s="26" t="s">
        <v>743</v>
      </c>
      <c r="O30" s="30">
        <v>2.75</v>
      </c>
      <c r="P30" s="30">
        <v>5</v>
      </c>
    </row>
    <row r="31" spans="1:16" x14ac:dyDescent="0.25">
      <c r="A31" s="25">
        <f t="shared" si="0"/>
        <v>24</v>
      </c>
      <c r="B31" s="27"/>
      <c r="C31" s="27"/>
      <c r="D31" s="28">
        <v>1907</v>
      </c>
      <c r="E31" s="27"/>
      <c r="F31" s="29">
        <v>0.18</v>
      </c>
      <c r="G31" s="26" t="s">
        <v>1110</v>
      </c>
      <c r="H31" s="26" t="s">
        <v>1111</v>
      </c>
      <c r="I31" s="26" t="s">
        <v>657</v>
      </c>
      <c r="J31" s="28">
        <v>2</v>
      </c>
      <c r="K31" s="26" t="s">
        <v>115</v>
      </c>
      <c r="L31" s="30">
        <v>0.36</v>
      </c>
      <c r="M31" s="31" t="s">
        <v>63</v>
      </c>
      <c r="N31" s="26" t="s">
        <v>1112</v>
      </c>
      <c r="O31" s="30">
        <v>1.25</v>
      </c>
      <c r="P31" s="30">
        <v>2</v>
      </c>
    </row>
    <row r="32" spans="1:16" s="286" customFormat="1" x14ac:dyDescent="0.25">
      <c r="A32" s="25">
        <f t="shared" si="0"/>
        <v>25</v>
      </c>
      <c r="B32" s="27"/>
      <c r="C32" s="27"/>
      <c r="D32" s="109" t="s">
        <v>1113</v>
      </c>
      <c r="E32" s="27"/>
      <c r="F32" s="29">
        <v>0.18</v>
      </c>
      <c r="G32" s="26" t="s">
        <v>1114</v>
      </c>
      <c r="H32" s="26" t="s">
        <v>1115</v>
      </c>
      <c r="I32" s="26" t="s">
        <v>657</v>
      </c>
      <c r="J32" s="28">
        <v>8</v>
      </c>
      <c r="K32" s="26" t="s">
        <v>1116</v>
      </c>
      <c r="L32" s="30">
        <v>1.44</v>
      </c>
      <c r="M32" s="31" t="s">
        <v>63</v>
      </c>
      <c r="N32" s="26" t="s">
        <v>590</v>
      </c>
      <c r="O32" s="30">
        <v>2.4</v>
      </c>
      <c r="P32" s="30">
        <v>3</v>
      </c>
    </row>
    <row r="33" spans="1:16" x14ac:dyDescent="0.25">
      <c r="A33" s="25">
        <f t="shared" si="0"/>
        <v>26</v>
      </c>
      <c r="B33" s="113"/>
      <c r="C33" s="113"/>
      <c r="D33" s="114" t="s">
        <v>1113</v>
      </c>
      <c r="E33" s="113"/>
      <c r="F33" s="115">
        <v>0.18</v>
      </c>
      <c r="G33" s="116" t="s">
        <v>1114</v>
      </c>
      <c r="H33" s="116" t="s">
        <v>1115</v>
      </c>
      <c r="I33" s="116" t="s">
        <v>1117</v>
      </c>
      <c r="J33" s="117">
        <v>8</v>
      </c>
      <c r="K33" s="116" t="s">
        <v>1116</v>
      </c>
      <c r="L33" s="118">
        <v>1.44</v>
      </c>
      <c r="M33" s="119" t="s">
        <v>63</v>
      </c>
      <c r="N33" s="116" t="s">
        <v>590</v>
      </c>
      <c r="O33" s="118">
        <v>0</v>
      </c>
      <c r="P33" s="120"/>
    </row>
    <row r="34" spans="1:16" x14ac:dyDescent="0.25">
      <c r="A34" s="121" t="s">
        <v>39</v>
      </c>
      <c r="B34" s="122"/>
      <c r="C34" s="122"/>
      <c r="D34" s="122"/>
      <c r="E34" s="123" t="s">
        <v>1118</v>
      </c>
      <c r="F34" s="124"/>
      <c r="G34" s="125"/>
      <c r="H34" s="125"/>
      <c r="I34" s="125"/>
      <c r="J34" s="125"/>
      <c r="K34" s="125"/>
      <c r="L34" s="125"/>
      <c r="M34" s="125"/>
      <c r="N34" s="125"/>
      <c r="O34" s="126" t="s">
        <v>1119</v>
      </c>
      <c r="P34" s="127"/>
    </row>
    <row r="35" spans="1:16" x14ac:dyDescent="0.25">
      <c r="A35" s="25">
        <f>A33+1</f>
        <v>27</v>
      </c>
      <c r="B35" s="27"/>
      <c r="C35" s="27"/>
      <c r="D35" s="28">
        <v>1857</v>
      </c>
      <c r="E35" s="27"/>
      <c r="F35" s="29">
        <v>0.17</v>
      </c>
      <c r="G35" s="26" t="s">
        <v>1120</v>
      </c>
      <c r="H35" s="26" t="s">
        <v>1121</v>
      </c>
      <c r="I35" s="26" t="s">
        <v>657</v>
      </c>
      <c r="J35" s="28">
        <v>2</v>
      </c>
      <c r="K35" s="26" t="s">
        <v>1086</v>
      </c>
      <c r="L35" s="30">
        <v>0.34</v>
      </c>
      <c r="M35" s="31" t="s">
        <v>63</v>
      </c>
      <c r="N35" s="26" t="s">
        <v>1122</v>
      </c>
      <c r="O35" s="30">
        <v>1.25</v>
      </c>
      <c r="P35" s="30">
        <v>1</v>
      </c>
    </row>
    <row r="36" spans="1:16" x14ac:dyDescent="0.25">
      <c r="A36" s="25">
        <f t="shared" ref="A36:A41" si="1">A35+1</f>
        <v>28</v>
      </c>
      <c r="B36" s="27"/>
      <c r="C36" s="27"/>
      <c r="D36" s="28">
        <v>1865</v>
      </c>
      <c r="E36" s="27"/>
      <c r="F36" s="29">
        <v>0.35</v>
      </c>
      <c r="G36" s="26" t="s">
        <v>1123</v>
      </c>
      <c r="H36" s="26" t="s">
        <v>1124</v>
      </c>
      <c r="I36" s="26" t="s">
        <v>657</v>
      </c>
      <c r="J36" s="28">
        <v>1</v>
      </c>
      <c r="K36" s="26" t="s">
        <v>53</v>
      </c>
      <c r="L36" s="30">
        <v>0.35</v>
      </c>
      <c r="M36" s="31" t="s">
        <v>63</v>
      </c>
      <c r="N36" s="26" t="s">
        <v>564</v>
      </c>
      <c r="O36" s="30">
        <v>1.25</v>
      </c>
      <c r="P36" s="30">
        <v>1.75</v>
      </c>
    </row>
    <row r="37" spans="1:16" x14ac:dyDescent="0.25">
      <c r="A37" s="25">
        <f t="shared" si="1"/>
        <v>29</v>
      </c>
      <c r="B37" s="27"/>
      <c r="C37" s="27"/>
      <c r="D37" s="28">
        <v>1920</v>
      </c>
      <c r="E37" s="27"/>
      <c r="F37" s="29">
        <v>0.18</v>
      </c>
      <c r="G37" s="26" t="s">
        <v>1125</v>
      </c>
      <c r="H37" s="26" t="s">
        <v>1126</v>
      </c>
      <c r="I37" s="26" t="s">
        <v>657</v>
      </c>
      <c r="J37" s="28">
        <v>1</v>
      </c>
      <c r="K37" s="26" t="s">
        <v>53</v>
      </c>
      <c r="L37" s="30">
        <v>0.18</v>
      </c>
      <c r="M37" s="31" t="s">
        <v>63</v>
      </c>
      <c r="N37" s="26" t="s">
        <v>189</v>
      </c>
      <c r="O37" s="30">
        <v>1.05</v>
      </c>
      <c r="P37" s="281">
        <v>1</v>
      </c>
    </row>
    <row r="38" spans="1:16" x14ac:dyDescent="0.25">
      <c r="A38" s="25">
        <f t="shared" si="1"/>
        <v>30</v>
      </c>
      <c r="B38" s="27"/>
      <c r="C38" s="27"/>
      <c r="D38" s="28">
        <v>1906</v>
      </c>
      <c r="E38" s="27"/>
      <c r="F38" s="29">
        <v>0.17</v>
      </c>
      <c r="G38" s="26" t="s">
        <v>1127</v>
      </c>
      <c r="H38" s="26" t="s">
        <v>1128</v>
      </c>
      <c r="I38" s="26" t="s">
        <v>657</v>
      </c>
      <c r="J38" s="28">
        <v>2</v>
      </c>
      <c r="K38" s="26" t="s">
        <v>115</v>
      </c>
      <c r="L38" s="30">
        <v>0.34</v>
      </c>
      <c r="M38" s="31" t="s">
        <v>63</v>
      </c>
      <c r="N38" s="26" t="s">
        <v>1129</v>
      </c>
      <c r="O38" s="30">
        <v>1.25</v>
      </c>
      <c r="P38" s="30">
        <v>1</v>
      </c>
    </row>
    <row r="39" spans="1:16" x14ac:dyDescent="0.25">
      <c r="A39" s="25">
        <f t="shared" si="1"/>
        <v>31</v>
      </c>
      <c r="B39" s="27"/>
      <c r="C39" s="27"/>
      <c r="D39" s="109" t="s">
        <v>1130</v>
      </c>
      <c r="E39" s="27"/>
      <c r="F39" s="29">
        <v>0.18</v>
      </c>
      <c r="G39" s="85" t="s">
        <v>1131</v>
      </c>
      <c r="H39" s="26" t="s">
        <v>1132</v>
      </c>
      <c r="I39" s="26" t="s">
        <v>657</v>
      </c>
      <c r="J39" s="28">
        <v>4</v>
      </c>
      <c r="K39" s="26" t="s">
        <v>631</v>
      </c>
      <c r="L39" s="30">
        <v>0.72</v>
      </c>
      <c r="M39" s="31" t="s">
        <v>63</v>
      </c>
      <c r="N39" s="26" t="s">
        <v>1133</v>
      </c>
      <c r="O39" s="30">
        <v>1.65</v>
      </c>
      <c r="P39" s="30">
        <v>2.5</v>
      </c>
    </row>
    <row r="40" spans="1:16" x14ac:dyDescent="0.25">
      <c r="A40" s="25">
        <f t="shared" si="1"/>
        <v>32</v>
      </c>
      <c r="B40" s="27"/>
      <c r="C40" s="27"/>
      <c r="D40" s="28">
        <v>1925</v>
      </c>
      <c r="E40" s="27"/>
      <c r="F40" s="29">
        <v>0.18</v>
      </c>
      <c r="G40" s="26" t="s">
        <v>1134</v>
      </c>
      <c r="H40" s="26" t="s">
        <v>1135</v>
      </c>
      <c r="I40" s="26" t="s">
        <v>657</v>
      </c>
      <c r="J40" s="28">
        <v>1</v>
      </c>
      <c r="K40" s="26" t="s">
        <v>53</v>
      </c>
      <c r="L40" s="30">
        <v>0.18</v>
      </c>
      <c r="M40" s="31" t="s">
        <v>63</v>
      </c>
      <c r="N40" s="26" t="s">
        <v>1136</v>
      </c>
      <c r="O40" s="30">
        <v>1.05</v>
      </c>
      <c r="P40" s="30">
        <v>1</v>
      </c>
    </row>
    <row r="41" spans="1:16" x14ac:dyDescent="0.25">
      <c r="A41" s="128">
        <f t="shared" si="1"/>
        <v>33</v>
      </c>
      <c r="B41" s="116" t="s">
        <v>86</v>
      </c>
      <c r="C41" s="116" t="s">
        <v>1137</v>
      </c>
      <c r="D41" s="117">
        <v>48</v>
      </c>
      <c r="E41" s="113"/>
      <c r="F41" s="115">
        <v>7.5</v>
      </c>
      <c r="G41" s="116" t="s">
        <v>1138</v>
      </c>
      <c r="H41" s="116" t="s">
        <v>1139</v>
      </c>
      <c r="I41" s="116" t="s">
        <v>657</v>
      </c>
      <c r="J41" s="117">
        <v>1</v>
      </c>
      <c r="K41" s="116" t="s">
        <v>53</v>
      </c>
      <c r="L41" s="118">
        <v>7.68</v>
      </c>
      <c r="M41" s="119" t="s">
        <v>63</v>
      </c>
      <c r="N41" s="116" t="s">
        <v>64</v>
      </c>
      <c r="O41" s="118">
        <v>20</v>
      </c>
      <c r="P41" s="129"/>
    </row>
    <row r="42" spans="1:16" x14ac:dyDescent="0.25">
      <c r="A42" s="130" t="s">
        <v>39</v>
      </c>
      <c r="B42" s="63" t="s">
        <v>200</v>
      </c>
      <c r="C42" s="68"/>
      <c r="D42" s="131">
        <v>1757</v>
      </c>
      <c r="E42" s="63" t="s">
        <v>200</v>
      </c>
      <c r="F42" s="132">
        <v>0.13</v>
      </c>
      <c r="G42" s="63" t="s">
        <v>1140</v>
      </c>
      <c r="H42" s="68"/>
      <c r="I42" s="68"/>
      <c r="J42" s="131">
        <v>1</v>
      </c>
      <c r="K42" s="63" t="s">
        <v>53</v>
      </c>
      <c r="L42" s="64"/>
      <c r="M42" s="63" t="s">
        <v>39</v>
      </c>
      <c r="N42" s="68"/>
      <c r="O42" s="64"/>
      <c r="P42" s="133"/>
    </row>
    <row r="43" spans="1:16" x14ac:dyDescent="0.25">
      <c r="A43" s="130" t="s">
        <v>39</v>
      </c>
      <c r="B43" s="63" t="s">
        <v>1008</v>
      </c>
      <c r="C43" s="68"/>
      <c r="D43" s="131">
        <v>1306</v>
      </c>
      <c r="E43" s="68"/>
      <c r="F43" s="132">
        <v>0.05</v>
      </c>
      <c r="G43" s="63" t="s">
        <v>511</v>
      </c>
      <c r="H43" s="68"/>
      <c r="I43" s="68"/>
      <c r="J43" s="131">
        <v>1</v>
      </c>
      <c r="K43" s="63" t="s">
        <v>53</v>
      </c>
      <c r="L43" s="64"/>
      <c r="M43" s="63" t="s">
        <v>39</v>
      </c>
      <c r="N43" s="68"/>
      <c r="O43" s="64"/>
      <c r="P43" s="133"/>
    </row>
    <row r="44" spans="1:16" x14ac:dyDescent="0.25">
      <c r="A44" s="121" t="s">
        <v>39</v>
      </c>
      <c r="B44" s="122"/>
      <c r="C44" s="122"/>
      <c r="D44" s="122"/>
      <c r="E44" s="134"/>
      <c r="F44" s="134"/>
      <c r="G44" s="123" t="s">
        <v>1141</v>
      </c>
      <c r="H44" s="122"/>
      <c r="I44" s="122"/>
      <c r="J44" s="122"/>
      <c r="K44" s="122"/>
      <c r="L44" s="122"/>
      <c r="M44" s="122"/>
      <c r="N44" s="122"/>
      <c r="O44" s="135"/>
      <c r="P44" s="136"/>
    </row>
    <row r="45" spans="1:16" x14ac:dyDescent="0.25">
      <c r="A45" s="25">
        <f>A41+1</f>
        <v>34</v>
      </c>
      <c r="B45" s="27"/>
      <c r="C45" s="27"/>
      <c r="D45" s="28">
        <v>1926</v>
      </c>
      <c r="E45" s="27"/>
      <c r="F45" s="29">
        <v>0.18</v>
      </c>
      <c r="G45" s="26" t="s">
        <v>1142</v>
      </c>
      <c r="H45" s="26" t="s">
        <v>1143</v>
      </c>
      <c r="I45" s="26" t="s">
        <v>657</v>
      </c>
      <c r="J45" s="28">
        <v>1</v>
      </c>
      <c r="K45" s="26" t="s">
        <v>53</v>
      </c>
      <c r="L45" s="30">
        <v>0.18</v>
      </c>
      <c r="M45" s="31" t="s">
        <v>63</v>
      </c>
      <c r="N45" s="26" t="s">
        <v>1144</v>
      </c>
      <c r="O45" s="30">
        <v>1.05</v>
      </c>
      <c r="P45" s="30">
        <v>1</v>
      </c>
    </row>
    <row r="46" spans="1:16" x14ac:dyDescent="0.25">
      <c r="A46" s="25">
        <f t="shared" ref="A46:A75" si="2">A45+1</f>
        <v>35</v>
      </c>
      <c r="B46" s="27"/>
      <c r="C46" s="26" t="s">
        <v>63</v>
      </c>
      <c r="D46" s="28">
        <v>600</v>
      </c>
      <c r="E46" s="27"/>
      <c r="F46" s="29">
        <v>0.18</v>
      </c>
      <c r="G46" s="26" t="s">
        <v>1145</v>
      </c>
      <c r="H46" s="26" t="s">
        <v>1146</v>
      </c>
      <c r="I46" s="26" t="s">
        <v>657</v>
      </c>
      <c r="J46" s="28">
        <v>1</v>
      </c>
      <c r="K46" s="26" t="s">
        <v>199</v>
      </c>
      <c r="L46" s="30">
        <v>0.18</v>
      </c>
      <c r="M46" s="31" t="s">
        <v>63</v>
      </c>
      <c r="N46" s="26" t="s">
        <v>222</v>
      </c>
      <c r="O46" s="30">
        <v>1.05</v>
      </c>
      <c r="P46" s="30">
        <v>1</v>
      </c>
    </row>
    <row r="47" spans="1:16" x14ac:dyDescent="0.25">
      <c r="A47" s="25">
        <f t="shared" si="2"/>
        <v>36</v>
      </c>
      <c r="B47" s="27"/>
      <c r="C47" s="27"/>
      <c r="D47" s="28">
        <v>1927</v>
      </c>
      <c r="E47" s="27"/>
      <c r="F47" s="29">
        <v>0.18</v>
      </c>
      <c r="G47" s="26" t="s">
        <v>1147</v>
      </c>
      <c r="H47" s="26" t="s">
        <v>1148</v>
      </c>
      <c r="I47" s="26" t="s">
        <v>657</v>
      </c>
      <c r="J47" s="28">
        <v>1</v>
      </c>
      <c r="K47" s="26" t="s">
        <v>53</v>
      </c>
      <c r="L47" s="30">
        <v>0.18</v>
      </c>
      <c r="M47" s="31" t="s">
        <v>63</v>
      </c>
      <c r="N47" s="26" t="s">
        <v>564</v>
      </c>
      <c r="O47" s="30">
        <v>1.05</v>
      </c>
      <c r="P47" s="30">
        <v>3</v>
      </c>
    </row>
    <row r="48" spans="1:16" x14ac:dyDescent="0.25">
      <c r="A48" s="25">
        <f t="shared" si="2"/>
        <v>37</v>
      </c>
      <c r="B48" s="27"/>
      <c r="C48" s="27"/>
      <c r="D48" s="109" t="s">
        <v>1149</v>
      </c>
      <c r="E48" s="27"/>
      <c r="F48" s="29">
        <v>0.18</v>
      </c>
      <c r="G48" s="26" t="s">
        <v>1150</v>
      </c>
      <c r="H48" s="26" t="s">
        <v>1151</v>
      </c>
      <c r="I48" s="26" t="s">
        <v>657</v>
      </c>
      <c r="J48" s="28">
        <v>4</v>
      </c>
      <c r="K48" s="26" t="s">
        <v>631</v>
      </c>
      <c r="L48" s="30">
        <v>0.72</v>
      </c>
      <c r="M48" s="31" t="s">
        <v>63</v>
      </c>
      <c r="N48" s="26" t="s">
        <v>564</v>
      </c>
      <c r="O48" s="30">
        <v>1.65</v>
      </c>
      <c r="P48" s="30">
        <v>2.5</v>
      </c>
    </row>
    <row r="49" spans="1:16" x14ac:dyDescent="0.25">
      <c r="A49" s="25">
        <f t="shared" si="2"/>
        <v>38</v>
      </c>
      <c r="B49" s="27"/>
      <c r="C49" s="26" t="s">
        <v>128</v>
      </c>
      <c r="D49" s="28">
        <v>90</v>
      </c>
      <c r="E49" s="27"/>
      <c r="F49" s="29">
        <v>0.12</v>
      </c>
      <c r="G49" s="26" t="s">
        <v>1152</v>
      </c>
      <c r="H49" s="26" t="s">
        <v>1153</v>
      </c>
      <c r="I49" s="26" t="s">
        <v>657</v>
      </c>
      <c r="J49" s="28">
        <v>1</v>
      </c>
      <c r="K49" s="26" t="s">
        <v>473</v>
      </c>
      <c r="L49" s="30">
        <v>0.12</v>
      </c>
      <c r="M49" s="31" t="s">
        <v>63</v>
      </c>
      <c r="N49" s="26" t="s">
        <v>1154</v>
      </c>
      <c r="O49" s="30">
        <v>1.2</v>
      </c>
      <c r="P49" s="30">
        <v>1</v>
      </c>
    </row>
    <row r="50" spans="1:16" x14ac:dyDescent="0.25">
      <c r="A50" s="25">
        <f t="shared" si="2"/>
        <v>39</v>
      </c>
      <c r="B50" s="27"/>
      <c r="C50" s="26" t="s">
        <v>223</v>
      </c>
      <c r="D50" s="28">
        <v>54</v>
      </c>
      <c r="E50" s="27"/>
      <c r="F50" s="29">
        <v>0.3</v>
      </c>
      <c r="G50" s="26" t="s">
        <v>1155</v>
      </c>
      <c r="H50" s="26" t="s">
        <v>1156</v>
      </c>
      <c r="I50" s="26" t="s">
        <v>48</v>
      </c>
      <c r="J50" s="28">
        <v>1</v>
      </c>
      <c r="K50" s="26" t="s">
        <v>288</v>
      </c>
      <c r="L50" s="30">
        <v>0.3</v>
      </c>
      <c r="M50" s="31" t="s">
        <v>63</v>
      </c>
      <c r="N50" s="26" t="s">
        <v>161</v>
      </c>
      <c r="O50" s="30">
        <v>1</v>
      </c>
      <c r="P50" s="86">
        <v>1.25</v>
      </c>
    </row>
    <row r="51" spans="1:16" x14ac:dyDescent="0.25">
      <c r="A51" s="25">
        <f t="shared" si="2"/>
        <v>40</v>
      </c>
      <c r="B51" s="27"/>
      <c r="C51" s="27"/>
      <c r="D51" s="28">
        <v>1932</v>
      </c>
      <c r="E51" s="27"/>
      <c r="F51" s="29">
        <v>0.18</v>
      </c>
      <c r="G51" s="26" t="s">
        <v>1157</v>
      </c>
      <c r="H51" s="26" t="s">
        <v>1158</v>
      </c>
      <c r="I51" s="26" t="s">
        <v>657</v>
      </c>
      <c r="J51" s="28">
        <v>1</v>
      </c>
      <c r="K51" s="26" t="s">
        <v>53</v>
      </c>
      <c r="L51" s="30">
        <v>0.18</v>
      </c>
      <c r="M51" s="31" t="s">
        <v>63</v>
      </c>
      <c r="N51" s="26" t="s">
        <v>1159</v>
      </c>
      <c r="O51" s="30">
        <v>1.05</v>
      </c>
      <c r="P51" s="30">
        <v>6.5</v>
      </c>
    </row>
    <row r="52" spans="1:16" x14ac:dyDescent="0.25">
      <c r="A52" s="25">
        <f t="shared" si="2"/>
        <v>41</v>
      </c>
      <c r="B52" s="26" t="s">
        <v>39</v>
      </c>
      <c r="C52" s="27"/>
      <c r="D52" s="28">
        <v>1933</v>
      </c>
      <c r="E52" s="27"/>
      <c r="F52" s="29">
        <v>0.18</v>
      </c>
      <c r="G52" s="26" t="s">
        <v>1160</v>
      </c>
      <c r="H52" s="26" t="s">
        <v>1158</v>
      </c>
      <c r="I52" s="26" t="s">
        <v>657</v>
      </c>
      <c r="J52" s="28">
        <v>1</v>
      </c>
      <c r="K52" s="26" t="s">
        <v>53</v>
      </c>
      <c r="L52" s="30">
        <v>0.18</v>
      </c>
      <c r="M52" s="31" t="s">
        <v>63</v>
      </c>
      <c r="N52" s="26" t="s">
        <v>1159</v>
      </c>
      <c r="O52" s="30">
        <v>1.05</v>
      </c>
      <c r="P52" s="30">
        <v>10</v>
      </c>
    </row>
    <row r="53" spans="1:16" x14ac:dyDescent="0.25">
      <c r="A53" s="25">
        <f t="shared" si="2"/>
        <v>42</v>
      </c>
      <c r="B53" s="27"/>
      <c r="C53" s="26" t="s">
        <v>128</v>
      </c>
      <c r="D53" s="28">
        <v>91</v>
      </c>
      <c r="E53" s="27"/>
      <c r="F53" s="29">
        <v>0.12</v>
      </c>
      <c r="G53" s="26" t="s">
        <v>1161</v>
      </c>
      <c r="H53" s="26" t="s">
        <v>1162</v>
      </c>
      <c r="I53" s="26" t="s">
        <v>657</v>
      </c>
      <c r="J53" s="28">
        <v>1</v>
      </c>
      <c r="K53" s="26" t="s">
        <v>130</v>
      </c>
      <c r="L53" s="30">
        <v>0.12</v>
      </c>
      <c r="M53" s="31" t="s">
        <v>63</v>
      </c>
      <c r="N53" s="26" t="s">
        <v>1163</v>
      </c>
      <c r="O53" s="30">
        <v>1.2</v>
      </c>
      <c r="P53" s="30">
        <v>1</v>
      </c>
    </row>
    <row r="54" spans="1:16" x14ac:dyDescent="0.25">
      <c r="A54" s="25">
        <f t="shared" si="2"/>
        <v>43</v>
      </c>
      <c r="B54" s="27"/>
      <c r="C54" s="27"/>
      <c r="D54" s="28">
        <v>1934</v>
      </c>
      <c r="E54" s="27"/>
      <c r="F54" s="29">
        <v>0.18</v>
      </c>
      <c r="G54" s="26" t="s">
        <v>299</v>
      </c>
      <c r="H54" s="26" t="s">
        <v>1164</v>
      </c>
      <c r="I54" s="26" t="s">
        <v>657</v>
      </c>
      <c r="J54" s="28">
        <v>1</v>
      </c>
      <c r="K54" s="26" t="s">
        <v>53</v>
      </c>
      <c r="L54" s="30">
        <v>0.18</v>
      </c>
      <c r="M54" s="31" t="s">
        <v>63</v>
      </c>
      <c r="N54" s="26" t="s">
        <v>748</v>
      </c>
      <c r="O54" s="30">
        <v>1.05</v>
      </c>
      <c r="P54" s="30">
        <v>1.25</v>
      </c>
    </row>
    <row r="55" spans="1:16" x14ac:dyDescent="0.25">
      <c r="A55" s="25">
        <f t="shared" si="2"/>
        <v>44</v>
      </c>
      <c r="B55" s="27"/>
      <c r="C55" s="26" t="s">
        <v>128</v>
      </c>
      <c r="D55" s="28">
        <v>92</v>
      </c>
      <c r="E55" s="27"/>
      <c r="F55" s="29">
        <v>0.13</v>
      </c>
      <c r="G55" s="26" t="s">
        <v>1165</v>
      </c>
      <c r="H55" s="26" t="s">
        <v>1166</v>
      </c>
      <c r="I55" s="26" t="s">
        <v>657</v>
      </c>
      <c r="J55" s="28">
        <v>1</v>
      </c>
      <c r="K55" s="26" t="s">
        <v>130</v>
      </c>
      <c r="L55" s="30">
        <v>0.13</v>
      </c>
      <c r="M55" s="31" t="s">
        <v>63</v>
      </c>
      <c r="N55" s="26" t="s">
        <v>636</v>
      </c>
      <c r="O55" s="30">
        <v>1.3</v>
      </c>
      <c r="P55" s="30">
        <v>1</v>
      </c>
    </row>
    <row r="56" spans="1:16" x14ac:dyDescent="0.25">
      <c r="A56" s="25">
        <f t="shared" si="2"/>
        <v>45</v>
      </c>
      <c r="B56" s="27"/>
      <c r="C56" s="26" t="s">
        <v>598</v>
      </c>
      <c r="D56" s="28">
        <v>33</v>
      </c>
      <c r="E56" s="27"/>
      <c r="F56" s="29">
        <v>0.13</v>
      </c>
      <c r="G56" s="26" t="s">
        <v>1167</v>
      </c>
      <c r="H56" s="26" t="s">
        <v>1166</v>
      </c>
      <c r="I56" s="26" t="s">
        <v>48</v>
      </c>
      <c r="J56" s="28">
        <v>2</v>
      </c>
      <c r="K56" s="26" t="s">
        <v>130</v>
      </c>
      <c r="L56" s="30">
        <v>0.26</v>
      </c>
      <c r="M56" s="31" t="s">
        <v>63</v>
      </c>
      <c r="N56" s="26" t="s">
        <v>636</v>
      </c>
      <c r="O56" s="30">
        <v>1.25</v>
      </c>
      <c r="P56" s="30">
        <v>1.25</v>
      </c>
    </row>
    <row r="57" spans="1:16" x14ac:dyDescent="0.25">
      <c r="A57" s="25">
        <f t="shared" si="2"/>
        <v>46</v>
      </c>
      <c r="B57" s="27"/>
      <c r="C57" s="26" t="s">
        <v>63</v>
      </c>
      <c r="D57" s="28">
        <v>594</v>
      </c>
      <c r="E57" s="27"/>
      <c r="F57" s="29">
        <v>0.2</v>
      </c>
      <c r="G57" s="26" t="s">
        <v>1168</v>
      </c>
      <c r="H57" s="26" t="s">
        <v>1166</v>
      </c>
      <c r="I57" s="26" t="s">
        <v>657</v>
      </c>
      <c r="J57" s="28">
        <v>1</v>
      </c>
      <c r="K57" s="26" t="s">
        <v>199</v>
      </c>
      <c r="L57" s="30">
        <v>0.2</v>
      </c>
      <c r="M57" s="31" t="s">
        <v>63</v>
      </c>
      <c r="N57" s="26" t="s">
        <v>636</v>
      </c>
      <c r="O57" s="30">
        <v>1.1000000000000001</v>
      </c>
      <c r="P57" s="30">
        <v>2</v>
      </c>
    </row>
    <row r="58" spans="1:16" x14ac:dyDescent="0.25">
      <c r="A58" s="25">
        <f t="shared" si="2"/>
        <v>47</v>
      </c>
      <c r="B58" s="27"/>
      <c r="C58" s="27"/>
      <c r="D58" s="28">
        <v>1946</v>
      </c>
      <c r="E58" s="27"/>
      <c r="F58" s="29">
        <v>0.2</v>
      </c>
      <c r="G58" s="26" t="s">
        <v>1169</v>
      </c>
      <c r="H58" s="26" t="s">
        <v>1166</v>
      </c>
      <c r="I58" s="26" t="s">
        <v>657</v>
      </c>
      <c r="J58" s="28">
        <v>1</v>
      </c>
      <c r="K58" s="26" t="s">
        <v>53</v>
      </c>
      <c r="L58" s="30">
        <v>0.2</v>
      </c>
      <c r="M58" s="31" t="s">
        <v>63</v>
      </c>
      <c r="N58" s="26" t="s">
        <v>636</v>
      </c>
      <c r="O58" s="30">
        <v>1.1000000000000001</v>
      </c>
      <c r="P58" s="30">
        <v>1</v>
      </c>
    </row>
    <row r="59" spans="1:16" x14ac:dyDescent="0.25">
      <c r="A59" s="25">
        <f t="shared" si="2"/>
        <v>48</v>
      </c>
      <c r="B59" s="27"/>
      <c r="C59" s="27"/>
      <c r="D59" s="28">
        <v>1947</v>
      </c>
      <c r="E59" s="27"/>
      <c r="F59" s="29">
        <v>0.2</v>
      </c>
      <c r="G59" s="26" t="s">
        <v>1170</v>
      </c>
      <c r="H59" s="26" t="s">
        <v>1166</v>
      </c>
      <c r="I59" s="26" t="s">
        <v>657</v>
      </c>
      <c r="J59" s="28">
        <v>2</v>
      </c>
      <c r="K59" s="26" t="s">
        <v>115</v>
      </c>
      <c r="L59" s="30">
        <v>0.4</v>
      </c>
      <c r="M59" s="31" t="s">
        <v>63</v>
      </c>
      <c r="N59" s="26" t="s">
        <v>636</v>
      </c>
      <c r="O59" s="30">
        <v>1.4</v>
      </c>
      <c r="P59" s="30">
        <v>1</v>
      </c>
    </row>
    <row r="60" spans="1:16" x14ac:dyDescent="0.25">
      <c r="A60" s="25">
        <f t="shared" si="2"/>
        <v>49</v>
      </c>
      <c r="B60" s="27"/>
      <c r="C60" s="27"/>
      <c r="D60" s="28">
        <v>1948</v>
      </c>
      <c r="E60" s="26" t="s">
        <v>86</v>
      </c>
      <c r="F60" s="29">
        <v>0.2</v>
      </c>
      <c r="G60" s="26" t="s">
        <v>1171</v>
      </c>
      <c r="H60" s="26" t="s">
        <v>1166</v>
      </c>
      <c r="I60" s="26" t="s">
        <v>657</v>
      </c>
      <c r="J60" s="28">
        <v>10</v>
      </c>
      <c r="K60" s="26" t="s">
        <v>976</v>
      </c>
      <c r="L60" s="30">
        <v>2</v>
      </c>
      <c r="M60" s="31" t="s">
        <v>63</v>
      </c>
      <c r="N60" s="26" t="s">
        <v>636</v>
      </c>
      <c r="O60" s="30">
        <v>3</v>
      </c>
      <c r="P60" s="30">
        <v>3.5</v>
      </c>
    </row>
    <row r="61" spans="1:16" x14ac:dyDescent="0.25">
      <c r="A61" s="25">
        <f t="shared" si="2"/>
        <v>50</v>
      </c>
      <c r="B61" s="27"/>
      <c r="C61" s="27"/>
      <c r="D61" s="28">
        <v>1935</v>
      </c>
      <c r="E61" s="27"/>
      <c r="F61" s="29">
        <v>0.18</v>
      </c>
      <c r="G61" s="26" t="s">
        <v>1172</v>
      </c>
      <c r="H61" s="26" t="s">
        <v>1173</v>
      </c>
      <c r="I61" s="26" t="s">
        <v>657</v>
      </c>
      <c r="J61" s="28">
        <v>1</v>
      </c>
      <c r="K61" s="26" t="s">
        <v>53</v>
      </c>
      <c r="L61" s="30">
        <v>0.18</v>
      </c>
      <c r="M61" s="31" t="s">
        <v>63</v>
      </c>
      <c r="N61" s="26" t="s">
        <v>564</v>
      </c>
      <c r="O61" s="30">
        <v>1.05</v>
      </c>
      <c r="P61" s="30">
        <v>1</v>
      </c>
    </row>
    <row r="62" spans="1:16" x14ac:dyDescent="0.25">
      <c r="A62" s="25">
        <f t="shared" si="2"/>
        <v>51</v>
      </c>
      <c r="B62" s="27"/>
      <c r="C62" s="27"/>
      <c r="D62" s="28">
        <v>1936</v>
      </c>
      <c r="E62" s="27"/>
      <c r="F62" s="29">
        <v>0.2</v>
      </c>
      <c r="G62" s="26" t="s">
        <v>1172</v>
      </c>
      <c r="H62" s="26" t="s">
        <v>1173</v>
      </c>
      <c r="I62" s="26" t="s">
        <v>657</v>
      </c>
      <c r="J62" s="28">
        <v>1</v>
      </c>
      <c r="K62" s="26" t="s">
        <v>53</v>
      </c>
      <c r="L62" s="30">
        <v>0.2</v>
      </c>
      <c r="M62" s="31" t="s">
        <v>63</v>
      </c>
      <c r="N62" s="26" t="s">
        <v>564</v>
      </c>
      <c r="O62" s="30">
        <v>1.1000000000000001</v>
      </c>
      <c r="P62" s="30">
        <v>1</v>
      </c>
    </row>
    <row r="63" spans="1:16" x14ac:dyDescent="0.25">
      <c r="A63" s="25">
        <f t="shared" si="2"/>
        <v>52</v>
      </c>
      <c r="B63" s="27"/>
      <c r="C63" s="27"/>
      <c r="D63" s="109" t="s">
        <v>1174</v>
      </c>
      <c r="E63" s="27"/>
      <c r="F63" s="29">
        <v>0.18</v>
      </c>
      <c r="G63" s="26" t="s">
        <v>1175</v>
      </c>
      <c r="H63" s="26" t="s">
        <v>1176</v>
      </c>
      <c r="I63" s="26" t="s">
        <v>657</v>
      </c>
      <c r="J63" s="28">
        <v>2</v>
      </c>
      <c r="K63" s="26" t="s">
        <v>1177</v>
      </c>
      <c r="L63" s="30">
        <v>0.36</v>
      </c>
      <c r="M63" s="31" t="s">
        <v>63</v>
      </c>
      <c r="N63" s="26" t="s">
        <v>1178</v>
      </c>
      <c r="O63" s="30">
        <v>1.25</v>
      </c>
      <c r="P63" s="30">
        <v>1.5</v>
      </c>
    </row>
    <row r="64" spans="1:16" x14ac:dyDescent="0.25">
      <c r="A64" s="25">
        <f t="shared" si="2"/>
        <v>53</v>
      </c>
      <c r="B64" s="27"/>
      <c r="C64" s="27"/>
      <c r="D64" s="28">
        <v>1939</v>
      </c>
      <c r="E64" s="27"/>
      <c r="F64" s="29">
        <v>0.2</v>
      </c>
      <c r="G64" s="26" t="s">
        <v>939</v>
      </c>
      <c r="H64" s="26" t="s">
        <v>1179</v>
      </c>
      <c r="I64" s="26" t="s">
        <v>657</v>
      </c>
      <c r="J64" s="28">
        <v>1</v>
      </c>
      <c r="K64" s="26" t="s">
        <v>53</v>
      </c>
      <c r="L64" s="30">
        <v>0.2</v>
      </c>
      <c r="M64" s="31" t="s">
        <v>63</v>
      </c>
      <c r="N64" s="26" t="s">
        <v>85</v>
      </c>
      <c r="O64" s="30">
        <v>1.1000000000000001</v>
      </c>
      <c r="P64" s="30">
        <v>1</v>
      </c>
    </row>
    <row r="65" spans="1:16" x14ac:dyDescent="0.25">
      <c r="A65" s="25">
        <f t="shared" si="2"/>
        <v>54</v>
      </c>
      <c r="B65" s="27"/>
      <c r="C65" s="27"/>
      <c r="D65" s="28">
        <v>1940</v>
      </c>
      <c r="E65" s="27"/>
      <c r="F65" s="29">
        <v>0.2</v>
      </c>
      <c r="G65" s="26" t="s">
        <v>941</v>
      </c>
      <c r="H65" s="26" t="s">
        <v>1179</v>
      </c>
      <c r="I65" s="26" t="s">
        <v>657</v>
      </c>
      <c r="J65" s="28">
        <v>1</v>
      </c>
      <c r="K65" s="26" t="s">
        <v>53</v>
      </c>
      <c r="L65" s="30">
        <v>0.2</v>
      </c>
      <c r="M65" s="31" t="s">
        <v>63</v>
      </c>
      <c r="N65" s="26" t="s">
        <v>1180</v>
      </c>
      <c r="O65" s="30">
        <v>1.1000000000000001</v>
      </c>
      <c r="P65" s="30">
        <v>1</v>
      </c>
    </row>
    <row r="66" spans="1:16" x14ac:dyDescent="0.25">
      <c r="A66" s="25">
        <f t="shared" si="2"/>
        <v>55</v>
      </c>
      <c r="B66" s="27"/>
      <c r="C66" s="27"/>
      <c r="D66" s="28">
        <v>1941</v>
      </c>
      <c r="E66" s="27"/>
      <c r="F66" s="29">
        <v>0.2</v>
      </c>
      <c r="G66" s="26" t="s">
        <v>1181</v>
      </c>
      <c r="H66" s="26" t="s">
        <v>1182</v>
      </c>
      <c r="I66" s="26" t="s">
        <v>657</v>
      </c>
      <c r="J66" s="28">
        <v>1</v>
      </c>
      <c r="K66" s="26" t="s">
        <v>53</v>
      </c>
      <c r="L66" s="30">
        <v>0.2</v>
      </c>
      <c r="M66" s="31" t="s">
        <v>63</v>
      </c>
      <c r="N66" s="26" t="s">
        <v>1183</v>
      </c>
      <c r="O66" s="30">
        <v>1.1000000000000001</v>
      </c>
      <c r="P66" s="30">
        <v>1</v>
      </c>
    </row>
    <row r="67" spans="1:16" x14ac:dyDescent="0.25">
      <c r="A67" s="25">
        <f t="shared" si="2"/>
        <v>56</v>
      </c>
      <c r="B67" s="27"/>
      <c r="C67" s="26" t="s">
        <v>128</v>
      </c>
      <c r="D67" s="28">
        <v>93</v>
      </c>
      <c r="E67" s="27"/>
      <c r="F67" s="29">
        <v>0.13</v>
      </c>
      <c r="G67" s="26" t="s">
        <v>1165</v>
      </c>
      <c r="H67" s="26" t="s">
        <v>1184</v>
      </c>
      <c r="I67" s="26" t="s">
        <v>657</v>
      </c>
      <c r="J67" s="28">
        <v>1</v>
      </c>
      <c r="K67" s="26" t="s">
        <v>130</v>
      </c>
      <c r="L67" s="30">
        <v>0.13</v>
      </c>
      <c r="M67" s="31" t="s">
        <v>63</v>
      </c>
      <c r="N67" s="26" t="s">
        <v>189</v>
      </c>
      <c r="O67" s="30">
        <v>1.3</v>
      </c>
      <c r="P67" s="30">
        <v>1</v>
      </c>
    </row>
    <row r="68" spans="1:16" x14ac:dyDescent="0.25">
      <c r="A68" s="25">
        <f t="shared" si="2"/>
        <v>57</v>
      </c>
      <c r="B68" s="27"/>
      <c r="C68" s="26" t="s">
        <v>598</v>
      </c>
      <c r="D68" s="28">
        <v>34</v>
      </c>
      <c r="E68" s="27"/>
      <c r="F68" s="29">
        <v>0.13</v>
      </c>
      <c r="G68" s="26" t="s">
        <v>1167</v>
      </c>
      <c r="H68" s="26" t="s">
        <v>1184</v>
      </c>
      <c r="I68" s="26" t="s">
        <v>48</v>
      </c>
      <c r="J68" s="28">
        <v>2</v>
      </c>
      <c r="K68" s="26" t="s">
        <v>130</v>
      </c>
      <c r="L68" s="30">
        <v>0.26</v>
      </c>
      <c r="M68" s="31" t="s">
        <v>63</v>
      </c>
      <c r="N68" s="26" t="s">
        <v>189</v>
      </c>
      <c r="O68" s="30">
        <v>1.25</v>
      </c>
      <c r="P68" s="30">
        <v>1.25</v>
      </c>
    </row>
    <row r="69" spans="1:16" x14ac:dyDescent="0.25">
      <c r="A69" s="25">
        <f t="shared" si="2"/>
        <v>58</v>
      </c>
      <c r="B69" s="27"/>
      <c r="C69" s="26" t="s">
        <v>63</v>
      </c>
      <c r="D69" s="28">
        <v>601</v>
      </c>
      <c r="E69" s="27"/>
      <c r="F69" s="29">
        <v>0.2</v>
      </c>
      <c r="G69" s="26" t="s">
        <v>1185</v>
      </c>
      <c r="H69" s="26" t="s">
        <v>1186</v>
      </c>
      <c r="I69" s="26" t="s">
        <v>657</v>
      </c>
      <c r="J69" s="28">
        <v>1</v>
      </c>
      <c r="K69" s="26" t="s">
        <v>199</v>
      </c>
      <c r="L69" s="30">
        <v>0.2</v>
      </c>
      <c r="M69" s="31" t="s">
        <v>63</v>
      </c>
      <c r="N69" s="26" t="s">
        <v>110</v>
      </c>
      <c r="O69" s="30">
        <v>1.1000000000000001</v>
      </c>
      <c r="P69" s="30">
        <v>1</v>
      </c>
    </row>
    <row r="70" spans="1:16" x14ac:dyDescent="0.25">
      <c r="A70" s="25">
        <f t="shared" si="2"/>
        <v>59</v>
      </c>
      <c r="B70" s="27"/>
      <c r="C70" s="27"/>
      <c r="D70" s="28">
        <v>1908</v>
      </c>
      <c r="E70" s="27"/>
      <c r="F70" s="29">
        <v>0.2</v>
      </c>
      <c r="G70" s="26" t="s">
        <v>1187</v>
      </c>
      <c r="H70" s="26" t="s">
        <v>1188</v>
      </c>
      <c r="I70" s="26" t="s">
        <v>657</v>
      </c>
      <c r="J70" s="28">
        <v>2</v>
      </c>
      <c r="K70" s="26" t="s">
        <v>115</v>
      </c>
      <c r="L70" s="30">
        <v>0.4</v>
      </c>
      <c r="M70" s="31" t="s">
        <v>63</v>
      </c>
      <c r="N70" s="26" t="s">
        <v>1189</v>
      </c>
      <c r="O70" s="30">
        <v>1.4</v>
      </c>
      <c r="P70" s="30">
        <v>2.5</v>
      </c>
    </row>
    <row r="71" spans="1:16" x14ac:dyDescent="0.25">
      <c r="A71" s="25">
        <f t="shared" si="2"/>
        <v>60</v>
      </c>
      <c r="B71" s="27"/>
      <c r="C71" s="27"/>
      <c r="D71" s="109" t="s">
        <v>1190</v>
      </c>
      <c r="E71" s="27"/>
      <c r="F71" s="29">
        <v>0.2</v>
      </c>
      <c r="G71" s="26" t="s">
        <v>1191</v>
      </c>
      <c r="H71" s="26" t="s">
        <v>1192</v>
      </c>
      <c r="I71" s="26" t="s">
        <v>657</v>
      </c>
      <c r="J71" s="28">
        <v>4</v>
      </c>
      <c r="K71" s="26" t="s">
        <v>631</v>
      </c>
      <c r="L71" s="30">
        <v>0.8</v>
      </c>
      <c r="M71" s="31" t="s">
        <v>63</v>
      </c>
      <c r="N71" s="26" t="s">
        <v>1193</v>
      </c>
      <c r="O71" s="30">
        <v>1.75</v>
      </c>
      <c r="P71" s="30">
        <v>2.5</v>
      </c>
    </row>
    <row r="72" spans="1:16" x14ac:dyDescent="0.25">
      <c r="A72" s="25">
        <f t="shared" si="2"/>
        <v>61</v>
      </c>
      <c r="B72" s="27"/>
      <c r="C72" s="27"/>
      <c r="D72" s="28">
        <v>1903</v>
      </c>
      <c r="E72" s="27"/>
      <c r="F72" s="29">
        <v>9.2999999999999999E-2</v>
      </c>
      <c r="G72" s="26" t="s">
        <v>1194</v>
      </c>
      <c r="H72" s="26" t="s">
        <v>1195</v>
      </c>
      <c r="I72" s="26" t="s">
        <v>657</v>
      </c>
      <c r="J72" s="28">
        <v>3</v>
      </c>
      <c r="K72" s="26" t="s">
        <v>1005</v>
      </c>
      <c r="L72" s="30">
        <v>0.27</v>
      </c>
      <c r="M72" s="31" t="s">
        <v>63</v>
      </c>
      <c r="N72" s="26" t="s">
        <v>825</v>
      </c>
      <c r="O72" s="30">
        <v>1.3</v>
      </c>
      <c r="P72" s="274">
        <v>1</v>
      </c>
    </row>
    <row r="73" spans="1:16" x14ac:dyDescent="0.25">
      <c r="A73" s="25">
        <f t="shared" si="2"/>
        <v>62</v>
      </c>
      <c r="B73" s="27"/>
      <c r="C73" s="27"/>
      <c r="D73" s="28">
        <v>1894</v>
      </c>
      <c r="E73" s="27"/>
      <c r="F73" s="29">
        <v>0.2</v>
      </c>
      <c r="G73" s="26" t="s">
        <v>1196</v>
      </c>
      <c r="H73" s="26" t="s">
        <v>1197</v>
      </c>
      <c r="I73" s="26" t="s">
        <v>657</v>
      </c>
      <c r="J73" s="28">
        <v>1</v>
      </c>
      <c r="K73" s="26" t="s">
        <v>53</v>
      </c>
      <c r="L73" s="30">
        <v>0.2</v>
      </c>
      <c r="M73" s="31" t="s">
        <v>63</v>
      </c>
      <c r="N73" s="26" t="s">
        <v>564</v>
      </c>
      <c r="O73" s="30">
        <v>1.1000000000000001</v>
      </c>
      <c r="P73" s="274">
        <v>1</v>
      </c>
    </row>
    <row r="74" spans="1:16" x14ac:dyDescent="0.25">
      <c r="A74" s="25">
        <f t="shared" si="2"/>
        <v>63</v>
      </c>
      <c r="B74" s="27"/>
      <c r="C74" s="27"/>
      <c r="D74" s="28">
        <v>1895</v>
      </c>
      <c r="E74" s="27"/>
      <c r="F74" s="29">
        <v>0.2</v>
      </c>
      <c r="G74" s="26" t="s">
        <v>1196</v>
      </c>
      <c r="H74" s="26" t="s">
        <v>1197</v>
      </c>
      <c r="I74" s="26" t="s">
        <v>657</v>
      </c>
      <c r="J74" s="28">
        <v>2</v>
      </c>
      <c r="K74" s="26" t="s">
        <v>115</v>
      </c>
      <c r="L74" s="30">
        <v>0.4</v>
      </c>
      <c r="M74" s="31" t="s">
        <v>63</v>
      </c>
      <c r="N74" s="26" t="s">
        <v>564</v>
      </c>
      <c r="O74" s="30">
        <v>1.3</v>
      </c>
      <c r="P74" s="274">
        <v>1</v>
      </c>
    </row>
    <row r="75" spans="1:16" ht="16.5" thickBot="1" x14ac:dyDescent="0.3">
      <c r="A75" s="25">
        <f t="shared" si="2"/>
        <v>64</v>
      </c>
      <c r="B75" s="27"/>
      <c r="C75" s="27"/>
      <c r="D75" s="28">
        <v>1896</v>
      </c>
      <c r="E75" s="26" t="s">
        <v>86</v>
      </c>
      <c r="F75" s="29">
        <v>0.2</v>
      </c>
      <c r="G75" s="26" t="s">
        <v>1196</v>
      </c>
      <c r="H75" s="26" t="s">
        <v>1197</v>
      </c>
      <c r="I75" s="26" t="s">
        <v>657</v>
      </c>
      <c r="J75" s="28">
        <v>6</v>
      </c>
      <c r="K75" s="26" t="s">
        <v>88</v>
      </c>
      <c r="L75" s="30">
        <v>1.2</v>
      </c>
      <c r="M75" s="31" t="s">
        <v>63</v>
      </c>
      <c r="N75" s="26" t="s">
        <v>564</v>
      </c>
      <c r="O75" s="30">
        <v>2.25</v>
      </c>
      <c r="P75" s="274">
        <v>6</v>
      </c>
    </row>
    <row r="76" spans="1:16" ht="16.5" thickTop="1" x14ac:dyDescent="0.25">
      <c r="A76" s="137" t="s">
        <v>39</v>
      </c>
      <c r="B76" s="138"/>
      <c r="C76" s="138"/>
      <c r="D76" s="138"/>
      <c r="E76" s="138"/>
      <c r="F76" s="139"/>
      <c r="G76" s="138"/>
      <c r="H76" s="138"/>
      <c r="I76" s="140" t="s">
        <v>39</v>
      </c>
      <c r="J76" s="138"/>
      <c r="K76" s="140" t="s">
        <v>39</v>
      </c>
      <c r="L76" s="141"/>
      <c r="M76" s="87"/>
      <c r="N76" s="87"/>
      <c r="O76" s="88"/>
      <c r="P76" s="88"/>
    </row>
    <row r="77" spans="1:16" ht="16.5" thickBot="1" x14ac:dyDescent="0.3">
      <c r="A77" s="142" t="s">
        <v>39</v>
      </c>
      <c r="B77" s="143"/>
      <c r="C77" s="143"/>
      <c r="D77" s="144"/>
      <c r="E77" s="143"/>
      <c r="F77" s="145"/>
      <c r="G77" s="143"/>
      <c r="H77" s="143"/>
      <c r="I77" s="146" t="s">
        <v>39</v>
      </c>
      <c r="J77" s="143"/>
      <c r="K77" s="146" t="s">
        <v>39</v>
      </c>
      <c r="L77" s="147"/>
      <c r="M77" s="87"/>
      <c r="N77" s="89" t="s">
        <v>1198</v>
      </c>
      <c r="O77" s="90"/>
      <c r="P77" s="91"/>
    </row>
    <row r="78" spans="1:16" ht="16.5" thickTop="1" x14ac:dyDescent="0.25">
      <c r="A78" s="142" t="s">
        <v>39</v>
      </c>
      <c r="B78" s="143"/>
      <c r="C78" s="143"/>
      <c r="D78" s="144"/>
      <c r="E78" s="143"/>
      <c r="F78" s="145"/>
      <c r="G78" s="143"/>
      <c r="H78" s="143"/>
      <c r="I78" s="143"/>
      <c r="J78" s="143"/>
      <c r="K78" s="146" t="s">
        <v>39</v>
      </c>
      <c r="L78" s="147"/>
      <c r="M78" s="87"/>
      <c r="N78" s="92"/>
      <c r="O78" s="93"/>
      <c r="P78" s="94"/>
    </row>
    <row r="79" spans="1:16" x14ac:dyDescent="0.25">
      <c r="A79" s="142" t="s">
        <v>39</v>
      </c>
      <c r="B79" s="143"/>
      <c r="C79" s="143"/>
      <c r="D79" s="144"/>
      <c r="E79" s="143"/>
      <c r="F79" s="145"/>
      <c r="G79" s="143"/>
      <c r="H79" s="143"/>
      <c r="I79" s="143"/>
      <c r="J79" s="143"/>
      <c r="K79" s="146" t="s">
        <v>39</v>
      </c>
      <c r="L79" s="147"/>
      <c r="M79" s="87"/>
      <c r="N79" s="63" t="s">
        <v>427</v>
      </c>
      <c r="O79" s="64"/>
      <c r="P79" s="65">
        <f>SUM(L8:L73)</f>
        <v>31.179999999999989</v>
      </c>
    </row>
    <row r="80" spans="1:16" x14ac:dyDescent="0.25">
      <c r="A80" s="142" t="s">
        <v>39</v>
      </c>
      <c r="B80" s="143"/>
      <c r="C80" s="143"/>
      <c r="D80" s="143"/>
      <c r="E80" s="143"/>
      <c r="F80" s="145"/>
      <c r="G80" s="143"/>
      <c r="H80" s="143"/>
      <c r="I80" s="143"/>
      <c r="J80" s="143"/>
      <c r="K80" s="146" t="s">
        <v>39</v>
      </c>
      <c r="L80" s="147"/>
      <c r="M80" s="87"/>
      <c r="N80" s="63" t="s">
        <v>428</v>
      </c>
      <c r="O80" s="64"/>
      <c r="P80" s="65">
        <f>SUM(O8:O76)</f>
        <v>101.04999999999994</v>
      </c>
    </row>
    <row r="81" spans="1:16" x14ac:dyDescent="0.25">
      <c r="A81" s="142" t="s">
        <v>39</v>
      </c>
      <c r="B81" s="143"/>
      <c r="C81" s="143"/>
      <c r="D81" s="143"/>
      <c r="E81" s="143"/>
      <c r="F81" s="145"/>
      <c r="G81" s="143"/>
      <c r="H81" s="143"/>
      <c r="I81" s="143"/>
      <c r="J81" s="143"/>
      <c r="K81" s="143"/>
      <c r="L81" s="147"/>
      <c r="M81" s="87"/>
      <c r="N81" s="63" t="s">
        <v>429</v>
      </c>
      <c r="O81" s="64"/>
      <c r="P81" s="65">
        <f>IF(SUM(P8:P76)&gt;0,SUM(P8:P76)," ")</f>
        <v>111</v>
      </c>
    </row>
    <row r="82" spans="1:16" ht="16.5" thickBot="1" x14ac:dyDescent="0.3">
      <c r="A82" s="148" t="s">
        <v>39</v>
      </c>
      <c r="B82" s="149"/>
      <c r="C82" s="149"/>
      <c r="D82" s="149"/>
      <c r="E82" s="149"/>
      <c r="F82" s="150"/>
      <c r="G82" s="149"/>
      <c r="H82" s="149"/>
      <c r="I82" s="149"/>
      <c r="J82" s="149"/>
      <c r="K82" s="149"/>
      <c r="L82" s="151"/>
      <c r="M82" s="87"/>
      <c r="N82" s="95" t="s">
        <v>558</v>
      </c>
      <c r="O82" s="93"/>
      <c r="P82" s="96">
        <f>SUM(J8:J75)</f>
        <v>145</v>
      </c>
    </row>
    <row r="83" spans="1:16" ht="16.5" thickTop="1" x14ac:dyDescent="0.25">
      <c r="A83" s="152" t="s">
        <v>39</v>
      </c>
      <c r="B83" s="72" t="s">
        <v>2535</v>
      </c>
      <c r="C83" s="98"/>
      <c r="D83" s="98"/>
      <c r="E83" s="98"/>
      <c r="F83" s="99"/>
      <c r="G83" s="98"/>
      <c r="H83" s="98"/>
      <c r="I83" s="98"/>
      <c r="J83" s="98"/>
      <c r="K83" s="98"/>
      <c r="L83" s="99"/>
      <c r="M83" s="153"/>
      <c r="N83" s="153"/>
      <c r="O83" s="154"/>
      <c r="P83" s="155"/>
    </row>
  </sheetData>
  <printOptions gridLinesSet="0"/>
  <pageMargins left="0.65" right="0.35" top="0.75" bottom="0.55000000000000004" header="0.5" footer="0.5"/>
  <pageSetup orientation="portrait" horizontalDpi="300" verticalDpi="300" r:id="rId1"/>
  <headerFooter alignWithMargins="0">
    <oddHeader>&amp;L&amp;D</oddHeader>
    <oddFooter>&amp;LFDCINV08.XLS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FDCSum</vt:lpstr>
      <vt:lpstr>FDC01</vt:lpstr>
      <vt:lpstr>FDC02</vt:lpstr>
      <vt:lpstr>FDC03</vt:lpstr>
      <vt:lpstr>FDC04</vt:lpstr>
      <vt:lpstr>FDC05</vt:lpstr>
      <vt:lpstr>FDC06</vt:lpstr>
      <vt:lpstr>FDC07</vt:lpstr>
      <vt:lpstr>FDC08</vt:lpstr>
      <vt:lpstr>FDC09</vt:lpstr>
      <vt:lpstr>FDC10</vt:lpstr>
      <vt:lpstr>FDC11</vt:lpstr>
      <vt:lpstr>FDC12</vt:lpstr>
      <vt:lpstr>FDC13</vt:lpstr>
      <vt:lpstr>FDC14</vt:lpstr>
      <vt:lpstr>FDC15</vt:lpstr>
      <vt:lpstr>FDC16</vt:lpstr>
      <vt:lpstr>FDC17</vt:lpstr>
      <vt:lpstr>FDC18</vt:lpstr>
      <vt:lpstr>FDC19</vt:lpstr>
      <vt:lpstr>'FDC01'!Print_Area</vt:lpstr>
      <vt:lpstr>'FDC02'!Print_Area</vt:lpstr>
      <vt:lpstr>'FDC03'!Print_Area</vt:lpstr>
      <vt:lpstr>'FDC04'!Print_Area</vt:lpstr>
      <vt:lpstr>'FDC05'!Print_Area</vt:lpstr>
      <vt:lpstr>'FDC06'!Print_Area</vt:lpstr>
      <vt:lpstr>'FDC07'!Print_Area</vt:lpstr>
      <vt:lpstr>'FDC08'!Print_Area</vt:lpstr>
      <vt:lpstr>'FDC09'!Print_Area</vt:lpstr>
      <vt:lpstr>'FDC10'!Print_Area</vt:lpstr>
      <vt:lpstr>'FDC11'!Print_Area</vt:lpstr>
      <vt:lpstr>'FDC12'!Print_Area</vt:lpstr>
      <vt:lpstr>'FDC13'!Print_Area</vt:lpstr>
      <vt:lpstr>'FDC14'!Print_Area</vt:lpstr>
      <vt:lpstr>'FDC15'!Print_Area</vt:lpstr>
      <vt:lpstr>'FDC16'!Print_Area</vt:lpstr>
      <vt:lpstr>'FDC17'!Print_Area</vt:lpstr>
      <vt:lpstr>'FDC18'!Print_Area</vt:lpstr>
      <vt:lpstr>'FDC19'!Print_Area</vt:lpstr>
      <vt:lpstr>'FDC02'!Print_Area_MI</vt:lpstr>
      <vt:lpstr>'FDC03'!Print_Area_MI</vt:lpstr>
      <vt:lpstr>'FDC04'!Print_Area_MI</vt:lpstr>
      <vt:lpstr>'FDC05'!Print_Area_MI</vt:lpstr>
      <vt:lpstr>'FDC06'!Print_Area_MI</vt:lpstr>
      <vt:lpstr>'FDC07'!Print_Area_MI</vt:lpstr>
      <vt:lpstr>'FDC08'!Print_Area_MI</vt:lpstr>
      <vt:lpstr>'FDC09'!Print_Area_MI</vt:lpstr>
      <vt:lpstr>'FDC10'!Print_Area_MI</vt:lpstr>
      <vt:lpstr>'FDC11'!Print_Area_MI</vt:lpstr>
      <vt:lpstr>'FDC12'!Print_Area_MI</vt:lpstr>
      <vt:lpstr>'FDC13'!Print_Area_MI</vt:lpstr>
      <vt:lpstr>'FDC14'!Print_Area_MI</vt:lpstr>
      <vt:lpstr>'FDC15'!Print_Area_MI</vt:lpstr>
      <vt:lpstr>'FDC16'!Print_Area_MI</vt:lpstr>
      <vt:lpstr>'FDC17'!Print_Area_MI</vt:lpstr>
      <vt:lpstr>'FDC18'!Print_Area_MI</vt:lpstr>
      <vt:lpstr>'FDC19'!Print_Area_MI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Pataky</dc:creator>
  <cp:lastModifiedBy>Ken Pataky</cp:lastModifiedBy>
  <dcterms:created xsi:type="dcterms:W3CDTF">2015-06-28T04:06:18Z</dcterms:created>
  <dcterms:modified xsi:type="dcterms:W3CDTF">2016-05-28T18:59:00Z</dcterms:modified>
</cp:coreProperties>
</file>